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160" firstSheet="1" activeTab="1"/>
  </bookViews>
  <sheets>
    <sheet name="Cay LN ke khai" sheetId="22" state="hidden" r:id="rId1"/>
    <sheet name="PHU LUC I. TH cay trong " sheetId="25" r:id="rId2"/>
    <sheet name="PL II. CAY LAM NGHIEP" sheetId="24" r:id="rId3"/>
    <sheet name="TH cay trong" sheetId="23" state="hidden" r:id="rId4"/>
    <sheet name="HOAĐÔNG" sheetId="6" state="hidden" r:id="rId5"/>
    <sheet name="HOA TRUNG" sheetId="17" state="hidden" r:id="rId6"/>
    <sheet name="HOA TÂN" sheetId="16" state="hidden" r:id="rId7"/>
    <sheet name="Hoa Thang" sheetId="21" state="hidden" r:id="rId8"/>
    <sheet name="HOA TIẾN" sheetId="15" state="hidden" r:id="rId9"/>
    <sheet name="HOA SƠN" sheetId="18" state="hidden" r:id="rId10"/>
    <sheet name="XUÂN THỌ" sheetId="8" state="hidden" r:id="rId11"/>
    <sheet name="TẤN SƠN" sheetId="13" state="hidden" r:id="rId12"/>
    <sheet name="ĐÔNG VĂN" sheetId="9" state="hidden" r:id="rId13"/>
    <sheet name="TÂN THẮNG" sheetId="12" state="hidden" r:id="rId14"/>
    <sheet name="XUÂN DỤC" sheetId="10" state="hidden" r:id="rId15"/>
    <sheet name="TRUNG ĐỨC" sheetId="19" state="hidden" r:id="rId16"/>
    <sheet name="TRƯỜNG LẠC" sheetId="14" state="hidden" r:id="rId17"/>
    <sheet name="TRUNG THƯỢNG" sheetId="11" state="hidden" r:id="rId18"/>
    <sheet name="DS 5 HA" sheetId="20" state="hidden" r:id="rId19"/>
  </sheets>
  <definedNames>
    <definedName name="_xlnm._FilterDatabase" localSheetId="12" hidden="1">'ĐÔNG VĂN'!$B$1:$B$120</definedName>
    <definedName name="_xlnm._FilterDatabase" localSheetId="9" hidden="1">'HOA SƠN'!$G$1:$G$80</definedName>
    <definedName name="_xlnm._FilterDatabase" localSheetId="6" hidden="1">'HOA TÂN'!$G$1:$G$201</definedName>
    <definedName name="_xlnm._FilterDatabase" localSheetId="7" hidden="1">'Hoa Thang'!$I$1:$I$222</definedName>
    <definedName name="_xlnm._FilterDatabase" localSheetId="8" hidden="1">'HOA TIẾN'!$B$1:$B$117</definedName>
    <definedName name="_xlnm._FilterDatabase" localSheetId="5" hidden="1">'HOA TRUNG'!$G$1:$G$134</definedName>
    <definedName name="_xlnm._FilterDatabase" localSheetId="4" hidden="1">HOAĐÔNG!$A$5:$P$101</definedName>
    <definedName name="_xlnm._FilterDatabase" localSheetId="11" hidden="1">'TẤN SƠN'!$B$1:$B$119</definedName>
    <definedName name="_xlnm._FilterDatabase" localSheetId="13" hidden="1">'TÂN THẮNG'!$B$1:$B$66</definedName>
    <definedName name="_xlnm._FilterDatabase" localSheetId="15" hidden="1">'TRUNG ĐỨC'!$B$1:$B$215</definedName>
    <definedName name="_xlnm._FilterDatabase" localSheetId="17" hidden="1">'TRUNG THƯỢNG'!$B$1:$B$162</definedName>
    <definedName name="_xlnm._FilterDatabase" localSheetId="16" hidden="1">'TRƯỜNG LẠC'!$B$1:$B$76</definedName>
    <definedName name="_xlnm._FilterDatabase" localSheetId="14" hidden="1">'XUÂN DỤC'!$G$1:$G$68</definedName>
    <definedName name="_xlnm._FilterDatabase" localSheetId="10" hidden="1">'XUÂN THỌ'!$B$1:$B$38</definedName>
    <definedName name="chuong_pl_2_name" localSheetId="0">'Cay LN ke khai'!$A$2</definedName>
    <definedName name="chuong_pl_2_name" localSheetId="2">'PL II. CAY LAM NGHIEP'!$A$2</definedName>
    <definedName name="_xlnm.Print_Titles" localSheetId="4">HOAĐÔNG!$3:$5</definedName>
    <definedName name="_xlnm.Print_Titles" localSheetId="1">'PHU LUC I. TH cay trong '!$5:$8</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38" i="24" l="1"/>
  <c r="O45" i="24" l="1"/>
  <c r="O47" i="24" l="1"/>
  <c r="O40" i="24"/>
  <c r="O41" i="24"/>
  <c r="O42" i="24"/>
  <c r="O43" i="24"/>
  <c r="O44" i="24"/>
  <c r="O20" i="24"/>
  <c r="O21" i="24"/>
  <c r="O22" i="24"/>
  <c r="O23" i="24"/>
  <c r="O24" i="24"/>
  <c r="O25" i="24"/>
  <c r="O26" i="24"/>
  <c r="O27" i="24"/>
  <c r="O28" i="24"/>
  <c r="O29" i="24"/>
  <c r="O30" i="24"/>
  <c r="O31" i="24"/>
  <c r="O32" i="24"/>
  <c r="O33" i="24"/>
  <c r="O34" i="24"/>
  <c r="O35" i="24"/>
  <c r="O36" i="24"/>
  <c r="O16" i="24"/>
  <c r="O17" i="24"/>
  <c r="O18" i="24"/>
  <c r="O19" i="24"/>
  <c r="O11" i="24"/>
  <c r="O12" i="24"/>
  <c r="O13" i="24"/>
  <c r="O14" i="24"/>
  <c r="O15" i="24"/>
  <c r="O48" i="24" l="1"/>
  <c r="H47" i="24"/>
  <c r="E47" i="24"/>
  <c r="H29" i="25"/>
  <c r="H28" i="25"/>
  <c r="H27" i="25"/>
  <c r="H26" i="25"/>
  <c r="E48" i="24"/>
  <c r="H10" i="25"/>
  <c r="H25" i="25"/>
  <c r="H24" i="25"/>
  <c r="H23" i="25"/>
  <c r="H22" i="25"/>
  <c r="H21" i="25"/>
  <c r="H20" i="25"/>
  <c r="H19" i="25"/>
  <c r="H18" i="25"/>
  <c r="H17" i="25"/>
  <c r="H16" i="25"/>
  <c r="H15" i="25"/>
  <c r="H14" i="25"/>
  <c r="H13" i="25"/>
  <c r="H12" i="25"/>
  <c r="H11" i="25"/>
  <c r="H9" i="25"/>
  <c r="D48" i="24"/>
  <c r="F48" i="24"/>
  <c r="G48" i="24"/>
  <c r="I48" i="24"/>
  <c r="J48" i="24"/>
  <c r="L48" i="24"/>
  <c r="M48" i="24"/>
  <c r="C48" i="24"/>
  <c r="N11" i="24"/>
  <c r="N12" i="24"/>
  <c r="N13" i="24"/>
  <c r="N14" i="24"/>
  <c r="N15" i="24"/>
  <c r="N16" i="24"/>
  <c r="N17" i="24"/>
  <c r="N18" i="24"/>
  <c r="N19" i="24"/>
  <c r="N20" i="24"/>
  <c r="N21" i="24"/>
  <c r="N22" i="24"/>
  <c r="N23" i="24"/>
  <c r="N24" i="24"/>
  <c r="N25" i="24"/>
  <c r="N26" i="24"/>
  <c r="N27" i="24"/>
  <c r="N28" i="24"/>
  <c r="N29" i="24"/>
  <c r="N30" i="24"/>
  <c r="N31" i="24"/>
  <c r="N32" i="24"/>
  <c r="N33" i="24"/>
  <c r="N34" i="24"/>
  <c r="N35" i="24"/>
  <c r="N36" i="24"/>
  <c r="N38" i="24"/>
  <c r="N40" i="24"/>
  <c r="N41" i="24"/>
  <c r="N42" i="24"/>
  <c r="N43" i="24"/>
  <c r="N44" i="24"/>
  <c r="K11" i="24"/>
  <c r="K12" i="24"/>
  <c r="K13" i="24"/>
  <c r="K14" i="24"/>
  <c r="K15" i="24"/>
  <c r="K16" i="24"/>
  <c r="K17" i="24"/>
  <c r="K18" i="24"/>
  <c r="K19" i="24"/>
  <c r="K20" i="24"/>
  <c r="K21" i="24"/>
  <c r="K22" i="24"/>
  <c r="K23" i="24"/>
  <c r="K24" i="24"/>
  <c r="K25" i="24"/>
  <c r="K26" i="24"/>
  <c r="K27" i="24"/>
  <c r="K28" i="24"/>
  <c r="K29" i="24"/>
  <c r="K30" i="24"/>
  <c r="K31" i="24"/>
  <c r="K32" i="24"/>
  <c r="K33" i="24"/>
  <c r="K34" i="24"/>
  <c r="K35" i="24"/>
  <c r="K36" i="24"/>
  <c r="K37" i="24"/>
  <c r="K38" i="24"/>
  <c r="K39" i="24"/>
  <c r="K40" i="24"/>
  <c r="K41" i="24"/>
  <c r="K42" i="24"/>
  <c r="K43" i="24"/>
  <c r="K44" i="24"/>
  <c r="K45" i="24"/>
  <c r="K46" i="24"/>
  <c r="H42" i="24"/>
  <c r="H43" i="24"/>
  <c r="H44" i="24"/>
  <c r="H45" i="24"/>
  <c r="H46" i="24"/>
  <c r="E42" i="24"/>
  <c r="E43" i="24"/>
  <c r="E44" i="24"/>
  <c r="E45" i="24"/>
  <c r="E46" i="24"/>
  <c r="H39" i="24"/>
  <c r="H40" i="24"/>
  <c r="H41" i="24"/>
  <c r="E39" i="24"/>
  <c r="E40" i="24"/>
  <c r="E41" i="24"/>
  <c r="H34" i="24"/>
  <c r="H35" i="24"/>
  <c r="H36" i="24"/>
  <c r="H37" i="24"/>
  <c r="E35" i="24"/>
  <c r="E36" i="24"/>
  <c r="E37" i="24"/>
  <c r="H30" i="24"/>
  <c r="H31" i="24"/>
  <c r="H32" i="24"/>
  <c r="H33" i="24"/>
  <c r="E30" i="24"/>
  <c r="E31" i="24"/>
  <c r="E32" i="24"/>
  <c r="E33" i="24"/>
  <c r="E34" i="24"/>
  <c r="H22" i="24"/>
  <c r="H23" i="24"/>
  <c r="H24" i="24"/>
  <c r="H25" i="24"/>
  <c r="H26" i="24"/>
  <c r="H27" i="24"/>
  <c r="H28" i="24"/>
  <c r="H29" i="24"/>
  <c r="H38" i="24"/>
  <c r="E22" i="24"/>
  <c r="E23" i="24"/>
  <c r="E24" i="24"/>
  <c r="E25" i="24"/>
  <c r="E26" i="24"/>
  <c r="E27" i="24"/>
  <c r="E28" i="24"/>
  <c r="E29" i="24"/>
  <c r="E38" i="24"/>
  <c r="H11" i="24"/>
  <c r="H12" i="24"/>
  <c r="H13" i="24"/>
  <c r="H14" i="24"/>
  <c r="H15" i="24"/>
  <c r="H16" i="24"/>
  <c r="H17" i="24"/>
  <c r="H18" i="24"/>
  <c r="H19" i="24"/>
  <c r="H20" i="24"/>
  <c r="H21" i="24"/>
  <c r="E11" i="24"/>
  <c r="E12" i="24"/>
  <c r="E13" i="24"/>
  <c r="E14" i="24"/>
  <c r="E15" i="24"/>
  <c r="E16" i="24"/>
  <c r="E17" i="24"/>
  <c r="E18" i="24"/>
  <c r="E19" i="24"/>
  <c r="E20" i="24"/>
  <c r="E21" i="24"/>
  <c r="S16" i="25"/>
  <c r="S13" i="25"/>
  <c r="S14" i="25"/>
  <c r="S11" i="25"/>
  <c r="W30" i="25"/>
  <c r="AC30" i="25"/>
  <c r="Q30" i="25" l="1"/>
  <c r="N9" i="24"/>
  <c r="N10" i="24"/>
  <c r="N8" i="24"/>
  <c r="N48" i="24" s="1"/>
  <c r="K9" i="24"/>
  <c r="K10" i="24"/>
  <c r="K8" i="24"/>
  <c r="K48" i="24" s="1"/>
  <c r="H9" i="24"/>
  <c r="H10" i="24"/>
  <c r="H8" i="24"/>
  <c r="E9" i="24"/>
  <c r="E10" i="24"/>
  <c r="E8" i="24"/>
  <c r="H48" i="24" l="1"/>
  <c r="O9" i="24"/>
  <c r="O8" i="24"/>
  <c r="O10" i="24"/>
  <c r="AB10" i="25"/>
  <c r="AB11" i="25"/>
  <c r="AB12" i="25"/>
  <c r="AB13" i="25"/>
  <c r="AB14" i="25"/>
  <c r="AB15" i="25"/>
  <c r="AB16" i="25"/>
  <c r="AB17" i="25"/>
  <c r="AB18" i="25"/>
  <c r="AB19" i="25"/>
  <c r="AB20" i="25"/>
  <c r="AB21" i="25"/>
  <c r="AB22" i="25"/>
  <c r="AB23" i="25"/>
  <c r="AB24" i="25"/>
  <c r="AB25" i="25"/>
  <c r="AB26" i="25"/>
  <c r="AB27" i="25"/>
  <c r="AB28" i="25"/>
  <c r="AB29" i="25"/>
  <c r="Y10" i="25"/>
  <c r="Y11" i="25"/>
  <c r="Y12" i="25"/>
  <c r="Y13" i="25"/>
  <c r="Y14" i="25"/>
  <c r="Y15" i="25"/>
  <c r="Y16" i="25"/>
  <c r="Y17" i="25"/>
  <c r="Y18" i="25"/>
  <c r="Y19" i="25"/>
  <c r="Y20" i="25"/>
  <c r="Y21" i="25"/>
  <c r="Y22" i="25"/>
  <c r="Y23" i="25"/>
  <c r="Y24" i="25"/>
  <c r="Y25" i="25"/>
  <c r="Y26" i="25"/>
  <c r="Y27" i="25"/>
  <c r="Y28" i="25"/>
  <c r="Y29" i="25"/>
  <c r="S10" i="25"/>
  <c r="S21" i="25"/>
  <c r="S27" i="25"/>
  <c r="P10" i="25"/>
  <c r="P11" i="25"/>
  <c r="P12" i="25"/>
  <c r="P13" i="25"/>
  <c r="P14" i="25"/>
  <c r="P15" i="25"/>
  <c r="P16" i="25"/>
  <c r="P17" i="25"/>
  <c r="P18" i="25"/>
  <c r="P19" i="25"/>
  <c r="P20" i="25"/>
  <c r="P21" i="25"/>
  <c r="P22" i="25"/>
  <c r="P23" i="25"/>
  <c r="P24" i="25"/>
  <c r="P25" i="25"/>
  <c r="P26" i="25"/>
  <c r="P27" i="25"/>
  <c r="P28" i="25"/>
  <c r="P29" i="25"/>
  <c r="M10" i="25"/>
  <c r="M11" i="25"/>
  <c r="M12" i="25"/>
  <c r="M13" i="25"/>
  <c r="M14" i="25"/>
  <c r="M15" i="25"/>
  <c r="M16" i="25"/>
  <c r="M17" i="25"/>
  <c r="M18" i="25"/>
  <c r="M19" i="25"/>
  <c r="M20" i="25"/>
  <c r="M21" i="25"/>
  <c r="M22" i="25"/>
  <c r="M23" i="25"/>
  <c r="M24" i="25"/>
  <c r="M25" i="25"/>
  <c r="M26" i="25"/>
  <c r="M27" i="25"/>
  <c r="M28" i="25"/>
  <c r="M29" i="25"/>
  <c r="J10" i="25"/>
  <c r="J11" i="25"/>
  <c r="J12" i="25"/>
  <c r="J13" i="25"/>
  <c r="J14" i="25"/>
  <c r="J15" i="25"/>
  <c r="J16" i="25"/>
  <c r="J17" i="25"/>
  <c r="J18" i="25"/>
  <c r="J19" i="25"/>
  <c r="J20" i="25"/>
  <c r="J21" i="25"/>
  <c r="J22" i="25"/>
  <c r="J23" i="25"/>
  <c r="J24" i="25"/>
  <c r="J25" i="25"/>
  <c r="J26" i="25"/>
  <c r="J27" i="25"/>
  <c r="J28" i="25"/>
  <c r="J29" i="25"/>
  <c r="AE9" i="25"/>
  <c r="AE30" i="25" s="1"/>
  <c r="AB9" i="25"/>
  <c r="Y9" i="25"/>
  <c r="P9" i="25"/>
  <c r="M9" i="25"/>
  <c r="J9" i="25"/>
  <c r="AF25" i="25" l="1"/>
  <c r="P30" i="25"/>
  <c r="AF29" i="25"/>
  <c r="AF13" i="25"/>
  <c r="S30" i="25"/>
  <c r="Y30" i="25"/>
  <c r="M30" i="25"/>
  <c r="AB30" i="25"/>
  <c r="AF23" i="25"/>
  <c r="AF21" i="25"/>
  <c r="AF9" i="25"/>
  <c r="J30" i="25"/>
  <c r="AF19" i="25"/>
  <c r="AF11" i="25"/>
  <c r="AF17" i="25"/>
  <c r="AF27" i="25"/>
  <c r="AF15" i="25"/>
  <c r="AF28" i="25"/>
  <c r="AF26" i="25"/>
  <c r="AF24" i="25"/>
  <c r="AF22" i="25"/>
  <c r="AF20" i="25"/>
  <c r="AF18" i="25"/>
  <c r="AF16" i="25"/>
  <c r="AF14" i="25"/>
  <c r="AF12" i="25"/>
  <c r="AF10" i="25"/>
  <c r="H30" i="25"/>
  <c r="AF30" i="25" l="1"/>
  <c r="G64" i="12" l="1"/>
  <c r="M21" i="22" l="1"/>
  <c r="G193" i="19" l="1"/>
  <c r="G74" i="14" l="1"/>
  <c r="R14" i="6"/>
  <c r="K222" i="21" l="1"/>
  <c r="G158" i="11" l="1"/>
  <c r="E14" i="22" l="1"/>
  <c r="D14" i="22"/>
  <c r="G116" i="13"/>
  <c r="E15" i="22"/>
  <c r="L15" i="22" s="1"/>
  <c r="N15" i="22" s="1"/>
  <c r="D15" i="22"/>
  <c r="G118" i="9"/>
  <c r="L14" i="22" l="1"/>
  <c r="N14" i="22" s="1"/>
  <c r="E13" i="22"/>
  <c r="D13" i="22"/>
  <c r="G36" i="8"/>
  <c r="L13" i="22" l="1"/>
  <c r="N13" i="22" s="1"/>
  <c r="J19" i="23"/>
  <c r="K19" i="23"/>
  <c r="M19" i="23"/>
  <c r="N19" i="23"/>
  <c r="O19" i="23"/>
  <c r="P19" i="23"/>
  <c r="Q19" i="23"/>
  <c r="R19" i="23"/>
  <c r="S19" i="23"/>
  <c r="U19" i="23"/>
  <c r="V19" i="23"/>
  <c r="X19" i="23"/>
  <c r="Y19" i="23"/>
  <c r="Z19" i="23"/>
  <c r="O158" i="11"/>
  <c r="O74" i="14"/>
  <c r="O193" i="19"/>
  <c r="W16" i="23" s="1"/>
  <c r="O64" i="12"/>
  <c r="O118" i="9"/>
  <c r="W13" i="23" s="1"/>
  <c r="O116" i="13"/>
  <c r="W12" i="23" s="1"/>
  <c r="O78" i="18"/>
  <c r="W10" i="23" s="1"/>
  <c r="O115" i="15"/>
  <c r="W9" i="23" s="1"/>
  <c r="O198" i="16"/>
  <c r="W7" i="23" s="1"/>
  <c r="O131" i="17"/>
  <c r="W6" i="23" s="1"/>
  <c r="K158" i="11"/>
  <c r="K74" i="14"/>
  <c r="K193" i="19"/>
  <c r="J66" i="10"/>
  <c r="K66" i="10"/>
  <c r="H64" i="12"/>
  <c r="I64" i="12"/>
  <c r="J64" i="12"/>
  <c r="K64" i="12"/>
  <c r="L64" i="12"/>
  <c r="J118" i="9"/>
  <c r="K118" i="9"/>
  <c r="T13" i="23" s="1"/>
  <c r="K116" i="13"/>
  <c r="K36" i="8"/>
  <c r="K78" i="18"/>
  <c r="T10" i="23" s="1"/>
  <c r="J115" i="15"/>
  <c r="K115" i="15"/>
  <c r="T9" i="23" s="1"/>
  <c r="H99" i="6"/>
  <c r="I99" i="6"/>
  <c r="J99" i="6"/>
  <c r="K99" i="6"/>
  <c r="L99" i="6"/>
  <c r="M99" i="6"/>
  <c r="N99" i="6"/>
  <c r="L5" i="23" s="1"/>
  <c r="O99" i="6"/>
  <c r="W5" i="23" s="1"/>
  <c r="P99" i="6"/>
  <c r="AA19" i="23" l="1"/>
  <c r="AB19" i="23"/>
  <c r="AC19" i="23"/>
  <c r="T5" i="23"/>
  <c r="I15" i="23"/>
  <c r="C15" i="23" s="1"/>
  <c r="I13" i="23"/>
  <c r="C13" i="23" s="1"/>
  <c r="I9" i="23"/>
  <c r="C9" i="23" s="1"/>
  <c r="I5" i="23"/>
  <c r="I14" i="23"/>
  <c r="C14" i="23" s="1"/>
  <c r="K198" i="16"/>
  <c r="T7" i="23" s="1"/>
  <c r="K131" i="17"/>
  <c r="T6" i="23" s="1"/>
  <c r="C5" i="23" l="1"/>
  <c r="C9" i="22"/>
  <c r="E20" i="22"/>
  <c r="D20" i="22"/>
  <c r="E19" i="22"/>
  <c r="D19" i="22"/>
  <c r="E17" i="22"/>
  <c r="D17" i="22"/>
  <c r="H17" i="22" s="1"/>
  <c r="E18" i="22"/>
  <c r="D18" i="22"/>
  <c r="E16" i="22"/>
  <c r="D16" i="22"/>
  <c r="H14" i="22"/>
  <c r="H13" i="22"/>
  <c r="E12" i="22"/>
  <c r="D12" i="22"/>
  <c r="H12" i="22" s="1"/>
  <c r="E11" i="22"/>
  <c r="D11" i="22"/>
  <c r="D9" i="22"/>
  <c r="G201" i="16"/>
  <c r="E9" i="22"/>
  <c r="L9" i="22" s="1"/>
  <c r="N9" i="22" s="1"/>
  <c r="G198" i="16"/>
  <c r="L11" i="22" l="1"/>
  <c r="N11" i="22" s="1"/>
  <c r="L18" i="22"/>
  <c r="N18" i="22" s="1"/>
  <c r="L19" i="22"/>
  <c r="N19" i="22" s="1"/>
  <c r="H9" i="22"/>
  <c r="L12" i="22"/>
  <c r="N12" i="22" s="1"/>
  <c r="L16" i="22"/>
  <c r="N16" i="22" s="1"/>
  <c r="L17" i="22"/>
  <c r="N17" i="22" s="1"/>
  <c r="L20" i="22"/>
  <c r="N20" i="22" s="1"/>
  <c r="J12" i="22"/>
  <c r="I12" i="22"/>
  <c r="J17" i="22"/>
  <c r="I17" i="22"/>
  <c r="C12" i="22"/>
  <c r="C17" i="22"/>
  <c r="H16" i="22"/>
  <c r="I16" i="22" s="1"/>
  <c r="J16" i="22"/>
  <c r="C16" i="22"/>
  <c r="C18" i="22"/>
  <c r="H18" i="22"/>
  <c r="J18" i="22" s="1"/>
  <c r="H20" i="22"/>
  <c r="J20" i="22" s="1"/>
  <c r="H19" i="22"/>
  <c r="I19" i="22" s="1"/>
  <c r="I14" i="22"/>
  <c r="J14" i="22"/>
  <c r="C14" i="22"/>
  <c r="J19" i="22"/>
  <c r="C19" i="22"/>
  <c r="C13" i="22"/>
  <c r="J13" i="22"/>
  <c r="I13" i="22"/>
  <c r="C20" i="22"/>
  <c r="H11" i="22"/>
  <c r="J11" i="22" s="1"/>
  <c r="I11" i="22"/>
  <c r="C11" i="22"/>
  <c r="H15" i="22"/>
  <c r="J15" i="22" s="1"/>
  <c r="C15" i="22"/>
  <c r="D7" i="22"/>
  <c r="J9" i="22" l="1"/>
  <c r="I9" i="22"/>
  <c r="I20" i="22"/>
  <c r="I18" i="22"/>
  <c r="I15" i="22"/>
  <c r="G66" i="10"/>
  <c r="H95" i="17"/>
  <c r="H10" i="17"/>
  <c r="O197" i="21"/>
  <c r="W8" i="23" s="1"/>
  <c r="K197" i="21"/>
  <c r="J197" i="21"/>
  <c r="G197" i="21"/>
  <c r="M194" i="21"/>
  <c r="I194" i="21"/>
  <c r="M193" i="21"/>
  <c r="I193" i="21"/>
  <c r="M192" i="21"/>
  <c r="I192" i="21"/>
  <c r="M191" i="21"/>
  <c r="I191" i="21"/>
  <c r="M190" i="21"/>
  <c r="I190" i="21"/>
  <c r="M189" i="21"/>
  <c r="L189" i="21"/>
  <c r="I189" i="21"/>
  <c r="M188" i="21"/>
  <c r="I188" i="21"/>
  <c r="M187" i="21"/>
  <c r="I187" i="21"/>
  <c r="M186" i="21"/>
  <c r="I186" i="21"/>
  <c r="M185" i="21"/>
  <c r="I185" i="21"/>
  <c r="M184" i="21"/>
  <c r="I184" i="21"/>
  <c r="M183" i="21"/>
  <c r="L183" i="21"/>
  <c r="I183" i="21"/>
  <c r="M182" i="21"/>
  <c r="I182" i="21"/>
  <c r="M181" i="21"/>
  <c r="I181" i="21"/>
  <c r="M180" i="21"/>
  <c r="I180" i="21"/>
  <c r="M179" i="21"/>
  <c r="I179" i="21"/>
  <c r="M178" i="21"/>
  <c r="I178" i="21"/>
  <c r="M177" i="21"/>
  <c r="I177" i="21"/>
  <c r="M176" i="21"/>
  <c r="I176" i="21"/>
  <c r="M175" i="21"/>
  <c r="I175" i="21"/>
  <c r="M174" i="21"/>
  <c r="I174" i="21"/>
  <c r="M173" i="21"/>
  <c r="I173" i="21"/>
  <c r="M172" i="21"/>
  <c r="I172" i="21"/>
  <c r="M171" i="21"/>
  <c r="I171" i="21"/>
  <c r="M170" i="21"/>
  <c r="I170" i="21"/>
  <c r="M169" i="21"/>
  <c r="I169" i="21"/>
  <c r="M168" i="21"/>
  <c r="I168" i="21"/>
  <c r="M167" i="21"/>
  <c r="I167" i="21"/>
  <c r="M166" i="21"/>
  <c r="I166" i="21"/>
  <c r="M165" i="21"/>
  <c r="I165" i="21"/>
  <c r="M164" i="21"/>
  <c r="I164" i="21"/>
  <c r="M163" i="21"/>
  <c r="I163" i="21"/>
  <c r="M162" i="21"/>
  <c r="I162" i="21"/>
  <c r="H162" i="21"/>
  <c r="M161" i="21"/>
  <c r="I161" i="21"/>
  <c r="M160" i="21"/>
  <c r="I160" i="21"/>
  <c r="M159" i="21"/>
  <c r="I159" i="21"/>
  <c r="M158" i="21"/>
  <c r="I158" i="21"/>
  <c r="M157" i="21"/>
  <c r="I157" i="21"/>
  <c r="M156" i="21"/>
  <c r="I156" i="21"/>
  <c r="M155" i="21"/>
  <c r="I155" i="21"/>
  <c r="M154" i="21"/>
  <c r="I154" i="21"/>
  <c r="M153" i="21"/>
  <c r="I153" i="21"/>
  <c r="M152" i="21"/>
  <c r="I152" i="21"/>
  <c r="M151" i="21"/>
  <c r="I151" i="21"/>
  <c r="M150" i="21"/>
  <c r="I150" i="21"/>
  <c r="M149" i="21"/>
  <c r="I149" i="21"/>
  <c r="M148" i="21"/>
  <c r="I148" i="21"/>
  <c r="M147" i="21"/>
  <c r="I147" i="21"/>
  <c r="M146" i="21"/>
  <c r="I146" i="21"/>
  <c r="M145" i="21"/>
  <c r="L145" i="21"/>
  <c r="I145" i="21"/>
  <c r="M144" i="21"/>
  <c r="I144" i="21"/>
  <c r="M143" i="21"/>
  <c r="I143" i="21"/>
  <c r="M142" i="21"/>
  <c r="I142" i="21"/>
  <c r="M141" i="21"/>
  <c r="I141" i="21"/>
  <c r="M140" i="21"/>
  <c r="I140" i="21"/>
  <c r="M139" i="21"/>
  <c r="I139" i="21"/>
  <c r="M138" i="21"/>
  <c r="I138" i="21"/>
  <c r="M137" i="21"/>
  <c r="I137" i="21"/>
  <c r="M136" i="21"/>
  <c r="I136" i="21"/>
  <c r="M135" i="21"/>
  <c r="I135" i="21"/>
  <c r="M134" i="21"/>
  <c r="I134" i="21"/>
  <c r="H134" i="21"/>
  <c r="M133" i="21"/>
  <c r="I133" i="21"/>
  <c r="M132" i="21"/>
  <c r="I132" i="21"/>
  <c r="M131" i="21"/>
  <c r="I131" i="21"/>
  <c r="M130" i="21"/>
  <c r="I130" i="21"/>
  <c r="M129" i="21"/>
  <c r="I129" i="21"/>
  <c r="M128" i="21"/>
  <c r="I128" i="21"/>
  <c r="M127" i="21"/>
  <c r="I127" i="21"/>
  <c r="M126" i="21"/>
  <c r="I126" i="21"/>
  <c r="M125" i="21"/>
  <c r="I125" i="21"/>
  <c r="H125" i="21"/>
  <c r="M124" i="21"/>
  <c r="I124" i="21"/>
  <c r="M123" i="21"/>
  <c r="I123" i="21"/>
  <c r="M122" i="21"/>
  <c r="I122" i="21"/>
  <c r="M121" i="21"/>
  <c r="I121" i="21"/>
  <c r="H121" i="21"/>
  <c r="M120" i="21"/>
  <c r="I120" i="21"/>
  <c r="M119" i="21"/>
  <c r="I119" i="21"/>
  <c r="M118" i="21"/>
  <c r="I118" i="21"/>
  <c r="M117" i="21"/>
  <c r="I117" i="21"/>
  <c r="M116" i="21"/>
  <c r="I116" i="21"/>
  <c r="M115" i="21"/>
  <c r="I115" i="21"/>
  <c r="M114" i="21"/>
  <c r="I114" i="21"/>
  <c r="M113" i="21"/>
  <c r="I113" i="21"/>
  <c r="M112" i="21"/>
  <c r="I112" i="21"/>
  <c r="M111" i="21"/>
  <c r="I111" i="21"/>
  <c r="M110" i="21"/>
  <c r="I110" i="21"/>
  <c r="M109" i="21"/>
  <c r="I109" i="21"/>
  <c r="M108" i="21"/>
  <c r="I108" i="21"/>
  <c r="M107" i="21"/>
  <c r="I107" i="21"/>
  <c r="M106" i="21"/>
  <c r="I106" i="21"/>
  <c r="M105" i="21"/>
  <c r="I105" i="21"/>
  <c r="M104" i="21"/>
  <c r="I104" i="21"/>
  <c r="M103" i="21"/>
  <c r="L103" i="21"/>
  <c r="I103" i="21"/>
  <c r="M102" i="21"/>
  <c r="I102" i="21"/>
  <c r="M101" i="21"/>
  <c r="L101" i="21"/>
  <c r="I101" i="21"/>
  <c r="H101" i="21"/>
  <c r="M100" i="21"/>
  <c r="I100" i="21"/>
  <c r="H100" i="21"/>
  <c r="M99" i="21"/>
  <c r="I99" i="21"/>
  <c r="M98" i="21"/>
  <c r="I98" i="21"/>
  <c r="M97" i="21"/>
  <c r="I97" i="21"/>
  <c r="M96" i="21"/>
  <c r="I96" i="21"/>
  <c r="M95" i="21"/>
  <c r="I95" i="21"/>
  <c r="M94" i="21"/>
  <c r="I94" i="21"/>
  <c r="M93" i="21"/>
  <c r="I93" i="21"/>
  <c r="M92" i="21"/>
  <c r="I92" i="21"/>
  <c r="M91" i="21"/>
  <c r="I91" i="21"/>
  <c r="M90" i="21"/>
  <c r="L90" i="21"/>
  <c r="I90" i="21"/>
  <c r="M89" i="21"/>
  <c r="I89" i="21"/>
  <c r="H89" i="21"/>
  <c r="M88" i="21"/>
  <c r="I88" i="21"/>
  <c r="M87" i="21"/>
  <c r="I87" i="21"/>
  <c r="M86" i="21"/>
  <c r="I86" i="21"/>
  <c r="M85" i="21"/>
  <c r="I85" i="21"/>
  <c r="M84" i="21"/>
  <c r="I84" i="21"/>
  <c r="M83" i="21"/>
  <c r="I83" i="21"/>
  <c r="M82" i="21"/>
  <c r="I82" i="21"/>
  <c r="M81" i="21"/>
  <c r="I81" i="21"/>
  <c r="M80" i="21"/>
  <c r="I80" i="21"/>
  <c r="M79" i="21"/>
  <c r="I79" i="21"/>
  <c r="M78" i="21"/>
  <c r="I78" i="21"/>
  <c r="M77" i="21"/>
  <c r="I77" i="21"/>
  <c r="H77" i="21"/>
  <c r="M76" i="21"/>
  <c r="I76" i="21"/>
  <c r="M75" i="21"/>
  <c r="I75" i="21"/>
  <c r="M74" i="21"/>
  <c r="I74" i="21"/>
  <c r="M73" i="21"/>
  <c r="I73" i="21"/>
  <c r="M72" i="21"/>
  <c r="I72" i="21"/>
  <c r="H72" i="21"/>
  <c r="M71" i="21"/>
  <c r="I71" i="21"/>
  <c r="M70" i="21"/>
  <c r="I70" i="21"/>
  <c r="M69" i="21"/>
  <c r="I69" i="21"/>
  <c r="H69" i="21"/>
  <c r="M68" i="21"/>
  <c r="I68" i="21"/>
  <c r="M67" i="21"/>
  <c r="I67" i="21"/>
  <c r="M66" i="21"/>
  <c r="L66" i="21"/>
  <c r="I66" i="21"/>
  <c r="M65" i="21"/>
  <c r="I65" i="21"/>
  <c r="M64" i="21"/>
  <c r="I64" i="21"/>
  <c r="M63" i="21"/>
  <c r="I63" i="21"/>
  <c r="M62" i="21"/>
  <c r="I62" i="21"/>
  <c r="M61" i="21"/>
  <c r="I61" i="21"/>
  <c r="M60" i="21"/>
  <c r="I60" i="21"/>
  <c r="M59" i="21"/>
  <c r="I59" i="21"/>
  <c r="M58" i="21"/>
  <c r="I58" i="21"/>
  <c r="M57" i="21"/>
  <c r="I57" i="21"/>
  <c r="M56" i="21"/>
  <c r="I56" i="21"/>
  <c r="M55" i="21"/>
  <c r="I55" i="21"/>
  <c r="M54" i="21"/>
  <c r="L54" i="21"/>
  <c r="I54" i="21"/>
  <c r="M53" i="21"/>
  <c r="I53" i="21"/>
  <c r="M52" i="21"/>
  <c r="I52" i="21"/>
  <c r="M51" i="21"/>
  <c r="L51" i="21"/>
  <c r="I51" i="21"/>
  <c r="M50" i="21"/>
  <c r="I50" i="21"/>
  <c r="M49" i="21"/>
  <c r="I49" i="21"/>
  <c r="M48" i="21"/>
  <c r="I48" i="21"/>
  <c r="M47" i="21"/>
  <c r="I47" i="21"/>
  <c r="M46" i="21"/>
  <c r="I46" i="21"/>
  <c r="M45" i="21"/>
  <c r="I45" i="21"/>
  <c r="H45" i="21"/>
  <c r="M44" i="21"/>
  <c r="I44" i="21"/>
  <c r="M43" i="21"/>
  <c r="I43" i="21"/>
  <c r="M42" i="21"/>
  <c r="I42" i="21"/>
  <c r="M41" i="21"/>
  <c r="I41" i="21"/>
  <c r="N40" i="21"/>
  <c r="M40" i="21"/>
  <c r="I40" i="21"/>
  <c r="M39" i="21"/>
  <c r="I39" i="21"/>
  <c r="M38" i="21"/>
  <c r="I38" i="21"/>
  <c r="M37" i="21"/>
  <c r="I37" i="21"/>
  <c r="M36" i="21"/>
  <c r="I36" i="21"/>
  <c r="H36" i="21"/>
  <c r="M35" i="21"/>
  <c r="I35" i="21"/>
  <c r="M34" i="21"/>
  <c r="I34" i="21"/>
  <c r="M33" i="21"/>
  <c r="I33" i="21"/>
  <c r="M32" i="21"/>
  <c r="I32" i="21"/>
  <c r="M31" i="21"/>
  <c r="I31" i="21"/>
  <c r="M30" i="21"/>
  <c r="I30" i="21"/>
  <c r="M29" i="21"/>
  <c r="I29" i="21"/>
  <c r="N28" i="21"/>
  <c r="N197" i="21" s="1"/>
  <c r="L8" i="23" s="1"/>
  <c r="M28" i="21"/>
  <c r="I28" i="21"/>
  <c r="M27" i="21"/>
  <c r="I27" i="21"/>
  <c r="M26" i="21"/>
  <c r="I26" i="21"/>
  <c r="M25" i="21"/>
  <c r="I25" i="21"/>
  <c r="M24" i="21"/>
  <c r="I24" i="21"/>
  <c r="M23" i="21"/>
  <c r="I23" i="21"/>
  <c r="M22" i="21"/>
  <c r="I22" i="21"/>
  <c r="M21" i="21"/>
  <c r="I21" i="21"/>
  <c r="H21" i="21"/>
  <c r="M20" i="21"/>
  <c r="I20" i="21"/>
  <c r="M19" i="21"/>
  <c r="I19" i="21"/>
  <c r="M18" i="21"/>
  <c r="I18" i="21"/>
  <c r="M17" i="21"/>
  <c r="I17" i="21"/>
  <c r="M16" i="21"/>
  <c r="I16" i="21"/>
  <c r="M15" i="21"/>
  <c r="I15" i="21"/>
  <c r="H15" i="21"/>
  <c r="M14" i="21"/>
  <c r="I14" i="21"/>
  <c r="M13" i="21"/>
  <c r="I13" i="21"/>
  <c r="M12" i="21"/>
  <c r="I12" i="21"/>
  <c r="H12" i="21"/>
  <c r="M11" i="21"/>
  <c r="I11" i="21"/>
  <c r="M10" i="21"/>
  <c r="I10" i="21"/>
  <c r="M9" i="21"/>
  <c r="I9" i="21"/>
  <c r="M8" i="21"/>
  <c r="I8" i="21"/>
  <c r="M7" i="21"/>
  <c r="I7" i="21"/>
  <c r="M6" i="21"/>
  <c r="I6" i="21"/>
  <c r="H6" i="21"/>
  <c r="T8" i="23" l="1"/>
  <c r="T19" i="23" s="1"/>
  <c r="I8" i="23"/>
  <c r="D8" i="22"/>
  <c r="E8" i="22"/>
  <c r="L8" i="22" s="1"/>
  <c r="N8" i="22" s="1"/>
  <c r="E10" i="22"/>
  <c r="D10" i="22"/>
  <c r="C8" i="23"/>
  <c r="I197" i="21"/>
  <c r="M197" i="21"/>
  <c r="F8" i="20"/>
  <c r="H8" i="20" s="1"/>
  <c r="F9" i="20"/>
  <c r="H9" i="20" s="1"/>
  <c r="F10" i="20"/>
  <c r="H10" i="20" s="1"/>
  <c r="F11" i="20"/>
  <c r="H11" i="20" s="1"/>
  <c r="F12" i="20"/>
  <c r="H12" i="20" s="1"/>
  <c r="F13" i="20"/>
  <c r="H13" i="20" s="1"/>
  <c r="F14" i="20"/>
  <c r="H14" i="20" s="1"/>
  <c r="F15" i="20"/>
  <c r="H15" i="20" s="1"/>
  <c r="F16" i="20"/>
  <c r="H16" i="20" s="1"/>
  <c r="F17" i="20"/>
  <c r="H17" i="20" s="1"/>
  <c r="F18" i="20"/>
  <c r="H18" i="20" s="1"/>
  <c r="F19" i="20"/>
  <c r="H19" i="20" s="1"/>
  <c r="F20" i="20"/>
  <c r="H20" i="20" s="1"/>
  <c r="F21" i="20"/>
  <c r="H21" i="20" s="1"/>
  <c r="F22" i="20"/>
  <c r="H22" i="20" s="1"/>
  <c r="F23" i="20"/>
  <c r="H23" i="20" s="1"/>
  <c r="F24" i="20"/>
  <c r="H24" i="20" s="1"/>
  <c r="F25" i="20"/>
  <c r="H25" i="20" s="1"/>
  <c r="F26" i="20"/>
  <c r="H26" i="20" s="1"/>
  <c r="F27" i="20"/>
  <c r="H27" i="20" s="1"/>
  <c r="F28" i="20"/>
  <c r="H28" i="20" s="1"/>
  <c r="F29" i="20"/>
  <c r="H29" i="20" s="1"/>
  <c r="F30" i="20"/>
  <c r="H30" i="20" s="1"/>
  <c r="F31" i="20"/>
  <c r="H31" i="20" s="1"/>
  <c r="F32" i="20"/>
  <c r="H32" i="20" s="1"/>
  <c r="F33" i="20"/>
  <c r="H33" i="20" s="1"/>
  <c r="F34" i="20"/>
  <c r="H34" i="20" s="1"/>
  <c r="F35" i="20"/>
  <c r="H35" i="20" s="1"/>
  <c r="F36" i="20"/>
  <c r="H36" i="20" s="1"/>
  <c r="F37" i="20"/>
  <c r="H37" i="20" s="1"/>
  <c r="F38" i="20"/>
  <c r="H38" i="20" s="1"/>
  <c r="F39" i="20"/>
  <c r="H39" i="20" s="1"/>
  <c r="F40" i="20"/>
  <c r="H40" i="20" s="1"/>
  <c r="F41" i="20"/>
  <c r="H41" i="20" s="1"/>
  <c r="F42" i="20"/>
  <c r="H42" i="20" s="1"/>
  <c r="F43" i="20"/>
  <c r="H43" i="20" s="1"/>
  <c r="F44" i="20"/>
  <c r="H44" i="20" s="1"/>
  <c r="F45" i="20"/>
  <c r="H45" i="20" s="1"/>
  <c r="F46" i="20"/>
  <c r="H46" i="20" s="1"/>
  <c r="F47" i="20"/>
  <c r="H47" i="20" s="1"/>
  <c r="F48" i="20"/>
  <c r="H48" i="20" s="1"/>
  <c r="F49" i="20"/>
  <c r="H49" i="20" s="1"/>
  <c r="F50" i="20"/>
  <c r="H50" i="20" s="1"/>
  <c r="F51" i="20"/>
  <c r="H51" i="20" s="1"/>
  <c r="F52" i="20"/>
  <c r="H52" i="20" s="1"/>
  <c r="F53" i="20"/>
  <c r="H53" i="20" s="1"/>
  <c r="F54" i="20"/>
  <c r="H54" i="20" s="1"/>
  <c r="F55" i="20"/>
  <c r="H55" i="20" s="1"/>
  <c r="F56" i="20"/>
  <c r="H56" i="20" s="1"/>
  <c r="F57" i="20"/>
  <c r="H57" i="20" s="1"/>
  <c r="F58" i="20"/>
  <c r="H58" i="20" s="1"/>
  <c r="F59" i="20"/>
  <c r="H59" i="20" s="1"/>
  <c r="F60" i="20"/>
  <c r="H60" i="20" s="1"/>
  <c r="F61" i="20"/>
  <c r="H61" i="20" s="1"/>
  <c r="F62" i="20"/>
  <c r="H62" i="20" s="1"/>
  <c r="F63" i="20"/>
  <c r="H63" i="20" s="1"/>
  <c r="F64" i="20"/>
  <c r="H64" i="20" s="1"/>
  <c r="F65" i="20"/>
  <c r="H65" i="20" s="1"/>
  <c r="F66" i="20"/>
  <c r="H66" i="20" s="1"/>
  <c r="F67" i="20"/>
  <c r="H67" i="20" s="1"/>
  <c r="F68" i="20"/>
  <c r="H68" i="20" s="1"/>
  <c r="F69" i="20"/>
  <c r="H69" i="20" s="1"/>
  <c r="F70" i="20"/>
  <c r="H70" i="20" s="1"/>
  <c r="F71" i="20"/>
  <c r="H71" i="20" s="1"/>
  <c r="F72" i="20"/>
  <c r="H72" i="20" s="1"/>
  <c r="F73" i="20"/>
  <c r="H73" i="20" s="1"/>
  <c r="F74" i="20"/>
  <c r="H74" i="20" s="1"/>
  <c r="F75" i="20"/>
  <c r="H75" i="20" s="1"/>
  <c r="F76" i="20"/>
  <c r="H76" i="20" s="1"/>
  <c r="F77" i="20"/>
  <c r="H77" i="20" s="1"/>
  <c r="F78" i="20"/>
  <c r="H78" i="20" s="1"/>
  <c r="F79" i="20"/>
  <c r="H79" i="20" s="1"/>
  <c r="F80" i="20"/>
  <c r="H80" i="20" s="1"/>
  <c r="F81" i="20"/>
  <c r="H81" i="20" s="1"/>
  <c r="F82" i="20"/>
  <c r="H82" i="20" s="1"/>
  <c r="F83" i="20"/>
  <c r="H83" i="20" s="1"/>
  <c r="F84" i="20"/>
  <c r="H84" i="20" s="1"/>
  <c r="F85" i="20"/>
  <c r="H85" i="20" s="1"/>
  <c r="F86" i="20"/>
  <c r="H86" i="20" s="1"/>
  <c r="F87" i="20"/>
  <c r="H87" i="20" s="1"/>
  <c r="F88" i="20"/>
  <c r="H88" i="20" s="1"/>
  <c r="F89" i="20"/>
  <c r="H89" i="20" s="1"/>
  <c r="F90" i="20"/>
  <c r="H90" i="20" s="1"/>
  <c r="F91" i="20"/>
  <c r="H91" i="20" s="1"/>
  <c r="F92" i="20"/>
  <c r="H92" i="20" s="1"/>
  <c r="F93" i="20"/>
  <c r="H93" i="20" s="1"/>
  <c r="F94" i="20"/>
  <c r="H94" i="20" s="1"/>
  <c r="F95" i="20"/>
  <c r="H95" i="20" s="1"/>
  <c r="F96" i="20"/>
  <c r="H96" i="20" s="1"/>
  <c r="F97" i="20"/>
  <c r="H97" i="20" s="1"/>
  <c r="F98" i="20"/>
  <c r="H98" i="20" s="1"/>
  <c r="F99" i="20"/>
  <c r="H99" i="20" s="1"/>
  <c r="F100" i="20"/>
  <c r="H100" i="20" s="1"/>
  <c r="F101" i="20"/>
  <c r="H101" i="20" s="1"/>
  <c r="F102" i="20"/>
  <c r="H102" i="20" s="1"/>
  <c r="F103" i="20"/>
  <c r="H103" i="20" s="1"/>
  <c r="F104" i="20"/>
  <c r="H104" i="20" s="1"/>
  <c r="F105" i="20"/>
  <c r="H105" i="20" s="1"/>
  <c r="F106" i="20"/>
  <c r="H106" i="20" s="1"/>
  <c r="F107" i="20"/>
  <c r="H107" i="20" s="1"/>
  <c r="F108" i="20"/>
  <c r="H108" i="20" s="1"/>
  <c r="F109" i="20"/>
  <c r="H109" i="20" s="1"/>
  <c r="F110" i="20"/>
  <c r="H110" i="20" s="1"/>
  <c r="F111" i="20"/>
  <c r="H111" i="20" s="1"/>
  <c r="F112" i="20"/>
  <c r="H112" i="20" s="1"/>
  <c r="F113" i="20"/>
  <c r="H113" i="20" s="1"/>
  <c r="F114" i="20"/>
  <c r="H114" i="20" s="1"/>
  <c r="F115" i="20"/>
  <c r="H115" i="20" s="1"/>
  <c r="F116" i="20"/>
  <c r="H116" i="20" s="1"/>
  <c r="F117" i="20"/>
  <c r="H117" i="20" s="1"/>
  <c r="F118" i="20"/>
  <c r="H118" i="20" s="1"/>
  <c r="F119" i="20"/>
  <c r="H119" i="20" s="1"/>
  <c r="F120" i="20"/>
  <c r="H120" i="20" s="1"/>
  <c r="F121" i="20"/>
  <c r="H121" i="20" s="1"/>
  <c r="F122" i="20"/>
  <c r="H122" i="20" s="1"/>
  <c r="F123" i="20"/>
  <c r="H123" i="20" s="1"/>
  <c r="F124" i="20"/>
  <c r="H124" i="20" s="1"/>
  <c r="F125" i="20"/>
  <c r="H125" i="20" s="1"/>
  <c r="F126" i="20"/>
  <c r="H126" i="20" s="1"/>
  <c r="F127" i="20"/>
  <c r="H127" i="20" s="1"/>
  <c r="F128" i="20"/>
  <c r="H128" i="20" s="1"/>
  <c r="F129" i="20"/>
  <c r="H129" i="20" s="1"/>
  <c r="F130" i="20"/>
  <c r="H130" i="20" s="1"/>
  <c r="F131" i="20"/>
  <c r="H131" i="20" s="1"/>
  <c r="F132" i="20"/>
  <c r="H132" i="20" s="1"/>
  <c r="F133" i="20"/>
  <c r="H133" i="20" s="1"/>
  <c r="F134" i="20"/>
  <c r="H134" i="20" s="1"/>
  <c r="F135" i="20"/>
  <c r="H135" i="20" s="1"/>
  <c r="F136" i="20"/>
  <c r="H136" i="20" s="1"/>
  <c r="F137" i="20"/>
  <c r="H137" i="20" s="1"/>
  <c r="F138" i="20"/>
  <c r="H138" i="20" s="1"/>
  <c r="F139" i="20"/>
  <c r="H139" i="20" s="1"/>
  <c r="F140" i="20"/>
  <c r="H140" i="20" s="1"/>
  <c r="F141" i="20"/>
  <c r="H141" i="20" s="1"/>
  <c r="F142" i="20"/>
  <c r="H142" i="20" s="1"/>
  <c r="F143" i="20"/>
  <c r="H143" i="20" s="1"/>
  <c r="F144" i="20"/>
  <c r="H144" i="20" s="1"/>
  <c r="F145" i="20"/>
  <c r="H145" i="20" s="1"/>
  <c r="F146" i="20"/>
  <c r="H146" i="20" s="1"/>
  <c r="F147" i="20"/>
  <c r="H147" i="20" s="1"/>
  <c r="F148" i="20"/>
  <c r="H148" i="20" s="1"/>
  <c r="F149" i="20"/>
  <c r="H149" i="20" s="1"/>
  <c r="F150" i="20"/>
  <c r="H150" i="20" s="1"/>
  <c r="F151" i="20"/>
  <c r="H151" i="20" s="1"/>
  <c r="F152" i="20"/>
  <c r="H152" i="20" s="1"/>
  <c r="F153" i="20"/>
  <c r="H153" i="20" s="1"/>
  <c r="F154" i="20"/>
  <c r="H154" i="20" s="1"/>
  <c r="F155" i="20"/>
  <c r="H155" i="20" s="1"/>
  <c r="F156" i="20"/>
  <c r="H156" i="20" s="1"/>
  <c r="F157" i="20"/>
  <c r="H157" i="20" s="1"/>
  <c r="F158" i="20"/>
  <c r="H158" i="20" s="1"/>
  <c r="F159" i="20"/>
  <c r="H159" i="20" s="1"/>
  <c r="F160" i="20"/>
  <c r="H160" i="20" s="1"/>
  <c r="F161" i="20"/>
  <c r="H161" i="20" s="1"/>
  <c r="F162" i="20"/>
  <c r="H162" i="20" s="1"/>
  <c r="F163" i="20"/>
  <c r="H163" i="20" s="1"/>
  <c r="F164" i="20"/>
  <c r="H164" i="20" s="1"/>
  <c r="F7" i="20"/>
  <c r="H7" i="20" s="1"/>
  <c r="L10" i="22" l="1"/>
  <c r="N10" i="22"/>
  <c r="H10" i="22"/>
  <c r="C10" i="22"/>
  <c r="H8" i="22"/>
  <c r="C8" i="22"/>
  <c r="D21" i="22"/>
  <c r="H165" i="20"/>
  <c r="D165" i="20"/>
  <c r="I8" i="22" l="1"/>
  <c r="J8" i="22"/>
  <c r="I10" i="22"/>
  <c r="J10" i="22"/>
  <c r="B215" i="19"/>
  <c r="N131" i="17"/>
  <c r="L6" i="23" s="1"/>
  <c r="M131" i="17"/>
  <c r="J131" i="17"/>
  <c r="I6" i="23" s="1"/>
  <c r="C6" i="23" s="1"/>
  <c r="I131" i="17"/>
  <c r="G131" i="17"/>
  <c r="G99" i="6"/>
  <c r="E7" i="22" s="1"/>
  <c r="L7" i="22" s="1"/>
  <c r="M36" i="8"/>
  <c r="O36" i="8"/>
  <c r="W11" i="23" s="1"/>
  <c r="W19" i="23" s="1"/>
  <c r="N36" i="8"/>
  <c r="L11" i="23" s="1"/>
  <c r="J36" i="8"/>
  <c r="I11" i="23" s="1"/>
  <c r="C11" i="23" s="1"/>
  <c r="I36" i="8"/>
  <c r="N118" i="9"/>
  <c r="L13" i="23" s="1"/>
  <c r="M118" i="9"/>
  <c r="I118" i="9"/>
  <c r="N66" i="10"/>
  <c r="L15" i="23" s="1"/>
  <c r="M66" i="10"/>
  <c r="I66" i="10"/>
  <c r="N158" i="11"/>
  <c r="L18" i="23" s="1"/>
  <c r="M158" i="11"/>
  <c r="J158" i="11"/>
  <c r="I18" i="23" s="1"/>
  <c r="I158" i="11"/>
  <c r="N64" i="12"/>
  <c r="L14" i="23" s="1"/>
  <c r="M64" i="12"/>
  <c r="N116" i="13"/>
  <c r="L12" i="23" s="1"/>
  <c r="M116" i="13"/>
  <c r="J116" i="13"/>
  <c r="I12" i="23" s="1"/>
  <c r="C12" i="23" s="1"/>
  <c r="I116" i="13"/>
  <c r="N74" i="14"/>
  <c r="L17" i="23" s="1"/>
  <c r="M74" i="14"/>
  <c r="J74" i="14"/>
  <c r="I17" i="23" s="1"/>
  <c r="C17" i="23" s="1"/>
  <c r="I74" i="14"/>
  <c r="N115" i="15"/>
  <c r="L9" i="23" s="1"/>
  <c r="M115" i="15"/>
  <c r="I115" i="15"/>
  <c r="G115" i="15"/>
  <c r="N198" i="16"/>
  <c r="L7" i="23" s="1"/>
  <c r="M198" i="16"/>
  <c r="J198" i="16"/>
  <c r="I7" i="23" s="1"/>
  <c r="C7" i="23" s="1"/>
  <c r="N193" i="19"/>
  <c r="L16" i="23" s="1"/>
  <c r="M193" i="19"/>
  <c r="J193" i="19"/>
  <c r="I16" i="23" s="1"/>
  <c r="C16" i="23" s="1"/>
  <c r="I193" i="19"/>
  <c r="N78" i="18"/>
  <c r="L10" i="23" s="1"/>
  <c r="M78" i="18"/>
  <c r="J78" i="18"/>
  <c r="I10" i="23" s="1"/>
  <c r="C10" i="23" s="1"/>
  <c r="I78" i="18"/>
  <c r="G78" i="18"/>
  <c r="N7" i="22" l="1"/>
  <c r="L21" i="22"/>
  <c r="N21" i="22" s="1"/>
  <c r="E21" i="22"/>
  <c r="E24" i="22" s="1"/>
  <c r="C7" i="22"/>
  <c r="C21" i="22" s="1"/>
  <c r="H7" i="22"/>
  <c r="C18" i="23"/>
  <c r="C19" i="23" s="1"/>
  <c r="I19" i="23"/>
  <c r="L19" i="23"/>
  <c r="B118" i="6"/>
  <c r="H162" i="11"/>
  <c r="J7" i="22" l="1"/>
  <c r="J21" i="22" s="1"/>
  <c r="I7" i="22"/>
  <c r="I21" i="22" s="1"/>
  <c r="H21" i="22"/>
  <c r="O66" i="10"/>
</calcChain>
</file>

<file path=xl/sharedStrings.xml><?xml version="1.0" encoding="utf-8"?>
<sst xmlns="http://schemas.openxmlformats.org/spreadsheetml/2006/main" count="3752" uniqueCount="1730">
  <si>
    <t>TT</t>
  </si>
  <si>
    <t>Tên chủ hộ</t>
  </si>
  <si>
    <t xml:space="preserve">Mức độ thiệt hại </t>
  </si>
  <si>
    <t xml:space="preserve">Thiệt hại từ 30- 70% 
</t>
  </si>
  <si>
    <t xml:space="preserve">Thiệt hại
 trên 70% 
</t>
  </si>
  <si>
    <t>Diện 
tích (m2)</t>
  </si>
  <si>
    <t>Diện 
tích (ha)</t>
  </si>
  <si>
    <t>Thiệt hại cây hằng năm
 (dưa hấu, vừng, khoai, ……)</t>
  </si>
  <si>
    <t>Thiệt hại cây lâu năm
 (các loại cây ăn quả)</t>
  </si>
  <si>
    <t>TRƯỞNG THÔN</t>
  </si>
  <si>
    <t>Thời gian trồng (ngày)</t>
  </si>
  <si>
    <t>Thời gian trồng (tháng)</t>
  </si>
  <si>
    <t>Tổng</t>
  </si>
  <si>
    <t>Mức độ
 thiệt hại (%)</t>
  </si>
  <si>
    <t xml:space="preserve">Loại công trình
</t>
  </si>
  <si>
    <t>Thiệt hại
 cây lâm nghiệp</t>
  </si>
  <si>
    <t>Thiệt hại nhà ở</t>
  </si>
  <si>
    <t>BIỂU II: DANH SÁCH THIỆT HẠI VỀ CÂY TRỒNG DO BÃO SỐ 10</t>
  </si>
  <si>
    <t>ĐOÀN CÔNG TÁC</t>
  </si>
  <si>
    <r>
      <rPr>
        <sz val="12"/>
        <color theme="1"/>
        <rFont val="Times New Roman"/>
        <family val="1"/>
      </rPr>
      <t>Loại nhà</t>
    </r>
    <r>
      <rPr>
        <i/>
        <sz val="11"/>
        <color theme="1"/>
        <rFont val="Times New Roman"/>
        <family val="1"/>
      </rPr>
      <t xml:space="preserve"> </t>
    </r>
    <r>
      <rPr>
        <i/>
        <sz val="10"/>
        <color theme="1"/>
        <rFont val="Times New Roman"/>
        <family val="1"/>
      </rPr>
      <t>(kiên cố, bán kiên cố, đơn sơ)</t>
    </r>
    <r>
      <rPr>
        <sz val="11"/>
        <color theme="1"/>
        <rFont val="Times New Roman"/>
        <family val="1"/>
      </rPr>
      <t xml:space="preserve">
</t>
    </r>
  </si>
  <si>
    <t>Công trình
 phụ trợ</t>
  </si>
  <si>
    <t>Nguyễn Văn Huấn</t>
  </si>
  <si>
    <t>Chuồng bò</t>
  </si>
  <si>
    <t>Bán kiên cố</t>
  </si>
  <si>
    <t>Lê Thị Anh</t>
  </si>
  <si>
    <t>Rạp xưởng</t>
  </si>
  <si>
    <t>Phạm Thị Nhung</t>
  </si>
  <si>
    <t>Đào Hải Nam</t>
  </si>
  <si>
    <t>Nguyễn Văn Sơn</t>
  </si>
  <si>
    <t>Phạm Thành Chung</t>
  </si>
  <si>
    <t>Trương Công Vũ</t>
  </si>
  <si>
    <t>Rạp nắng</t>
  </si>
  <si>
    <t>Nguyễn Tiến Hùng</t>
  </si>
  <si>
    <t>Thái Văn Đàn</t>
  </si>
  <si>
    <t>Đặng Xuân Thiên</t>
  </si>
  <si>
    <t>Bồ nước</t>
  </si>
  <si>
    <t>Lê Thị Huyền Trang</t>
  </si>
  <si>
    <t>Trang trại</t>
  </si>
  <si>
    <t>Cao Thị Hạnh</t>
  </si>
  <si>
    <t>Nguyễn Tiến Lãnh</t>
  </si>
  <si>
    <t>Nguyễn Quốc Hội</t>
  </si>
  <si>
    <t>Nguyễn Tiến Bằng</t>
  </si>
  <si>
    <t>Nguyễn Tiến Thược</t>
  </si>
  <si>
    <t>Nguyễn Tiến Mạnh</t>
  </si>
  <si>
    <t>Kiên cố</t>
  </si>
  <si>
    <t>Nguyễn Tiến Khoá</t>
  </si>
  <si>
    <t>Nguyễn Thị Hằng</t>
  </si>
  <si>
    <t>Thiều Quang Minh</t>
  </si>
  <si>
    <t>Thiều Quang Đường</t>
  </si>
  <si>
    <t>Thiều Hải Dương</t>
  </si>
  <si>
    <t>Nguyễn Thị Hồng Chinh</t>
  </si>
  <si>
    <t>Nguyễn Tiến Lượng</t>
  </si>
  <si>
    <t>Lê Quang Anh</t>
  </si>
  <si>
    <t>Đào Quốc Hoan</t>
  </si>
  <si>
    <t>Nguyễn Văn Huận</t>
  </si>
  <si>
    <t>Thiều Quang Hường</t>
  </si>
  <si>
    <t>Đặng Thị Hồng Văn</t>
  </si>
  <si>
    <t>Doãn Kế Ngại</t>
  </si>
  <si>
    <t>Công Trình phụ</t>
  </si>
  <si>
    <t>Doãn Thế Hiếu</t>
  </si>
  <si>
    <t>Doãn Thị Thảo</t>
  </si>
  <si>
    <t>Rạp nắng, công trình phụ</t>
  </si>
  <si>
    <t>Doãn Kế Hùng</t>
  </si>
  <si>
    <t>Thiều Tuấn Anh</t>
  </si>
  <si>
    <t>Phạm Thị Bình</t>
  </si>
  <si>
    <t>Nguyễn Văn Phương</t>
  </si>
  <si>
    <t>Nguyễn Thị Vị</t>
  </si>
  <si>
    <t>Phan Thị Thái</t>
  </si>
  <si>
    <t>Công trình phụ</t>
  </si>
  <si>
    <t>Phạm Hữu Lộc</t>
  </si>
  <si>
    <t>Phạm Thị Thanh</t>
  </si>
  <si>
    <t>Xưởng</t>
  </si>
  <si>
    <t>Thiều Quang Dũng</t>
  </si>
  <si>
    <t>Nguyễn Thị Oanh</t>
  </si>
  <si>
    <t>Trần Văn Trinh</t>
  </si>
  <si>
    <t>Thiều Thị Minh</t>
  </si>
  <si>
    <t>Lê Văn Tắng</t>
  </si>
  <si>
    <t>Nguyễn Tuấn Anh</t>
  </si>
  <si>
    <t>Quán</t>
  </si>
  <si>
    <t>Võ Xuân Mừng</t>
  </si>
  <si>
    <t>Nguyễn Tiến Sáng</t>
  </si>
  <si>
    <t>Kiên có</t>
  </si>
  <si>
    <t>Hồ Xuân Quảng</t>
  </si>
  <si>
    <t>Đào Thị Dung</t>
  </si>
  <si>
    <t>Nguyễn Thị Châu</t>
  </si>
  <si>
    <t>Đặng Thị Huế</t>
  </si>
  <si>
    <t>Nguyễn Văn Thanh</t>
  </si>
  <si>
    <t>Võ Thị Văn</t>
  </si>
  <si>
    <t>Lê Văn Bình</t>
  </si>
  <si>
    <t>Lê Văn Hoà</t>
  </si>
  <si>
    <t>Lê Quốc Trị</t>
  </si>
  <si>
    <t>Nguyễn Văn Thân</t>
  </si>
  <si>
    <t>Hoàng Văn Lai</t>
  </si>
  <si>
    <t>Lê Văn Long</t>
  </si>
  <si>
    <t>Nguyễn Thị Mỹ</t>
  </si>
  <si>
    <t>Nguyễn Văn Dũng</t>
  </si>
  <si>
    <t>Đặng Văn Học</t>
  </si>
  <si>
    <t>rạp nắng</t>
  </si>
  <si>
    <t>Hà Thị Đoài</t>
  </si>
  <si>
    <t>Đặng Minh Hoạt</t>
  </si>
  <si>
    <t>Nguyễn Tiến Hạnh</t>
  </si>
  <si>
    <t>Thiều Thị Sáu</t>
  </si>
  <si>
    <t>công trình phụ</t>
  </si>
  <si>
    <t>Nhà Văn hoá thôn</t>
  </si>
  <si>
    <t>Hội trường</t>
  </si>
  <si>
    <t>Hàng rào</t>
  </si>
  <si>
    <t>20m</t>
  </si>
  <si>
    <t>Nhâm Văn Công</t>
  </si>
  <si>
    <t>Nguyễn Tiến Dũng</t>
  </si>
  <si>
    <t>Hoàng Minh Tâm</t>
  </si>
  <si>
    <t>Lê Như Hường</t>
  </si>
  <si>
    <t>Lê Thị Hợi</t>
  </si>
  <si>
    <t>Nguyễn Văn Tuấn</t>
  </si>
  <si>
    <t>Kính cường lực</t>
  </si>
  <si>
    <t>Phan Thị Văn</t>
  </si>
  <si>
    <t>Lê Văn Hỡi</t>
  </si>
  <si>
    <t>Nguyễn Minh Tuấn</t>
  </si>
  <si>
    <t>THÔN HOA ĐÔNG</t>
  </si>
  <si>
    <t>THÔN XUÂN THỌ</t>
  </si>
  <si>
    <t>Tăng Thị Huệ</t>
  </si>
  <si>
    <t>Phan Thanh Bình</t>
  </si>
  <si>
    <t>Tăng Anh Thuỷ</t>
  </si>
  <si>
    <t>Phạm Quang Đào</t>
  </si>
  <si>
    <t>Phan Hồng Sơn</t>
  </si>
  <si>
    <t>Tăng Văn Lành</t>
  </si>
  <si>
    <t>Bùi Quang Tiến</t>
  </si>
  <si>
    <t>Phạm Xuân Đông</t>
  </si>
  <si>
    <t>Thái Thị Huê</t>
  </si>
  <si>
    <t>Bùi Xuân Nghĩa</t>
  </si>
  <si>
    <t>Bùi Xuân Thành</t>
  </si>
  <si>
    <t>Dương Đình Long</t>
  </si>
  <si>
    <t>Xưởng Mộc</t>
  </si>
  <si>
    <t>Tăng văn Hiền</t>
  </si>
  <si>
    <t>0,5</t>
  </si>
  <si>
    <t>Tăng Ngọc Anh</t>
  </si>
  <si>
    <t>Lê Thị Sen</t>
  </si>
  <si>
    <t>Biện Thị Khanh</t>
  </si>
  <si>
    <t>Đỏ hàng rào</t>
  </si>
  <si>
    <t>100m</t>
  </si>
  <si>
    <t>5m</t>
  </si>
  <si>
    <t>Hoàng Thị Hiền</t>
  </si>
  <si>
    <t>Phan Văn Dung</t>
  </si>
  <si>
    <t>Phạm Đình Duyên</t>
  </si>
  <si>
    <t>Nguyễn Xuân Sơn</t>
  </si>
  <si>
    <t>Phan Hồng Cúc</t>
  </si>
  <si>
    <t>Bùi Quốc Khanh</t>
  </si>
  <si>
    <t>Nguyễn Thị Hương</t>
  </si>
  <si>
    <t>Phan Văn Bảy</t>
  </si>
  <si>
    <t>Cổng sắt</t>
  </si>
  <si>
    <t>Bị đổ</t>
  </si>
  <si>
    <t>Phạm Ngọc Thành</t>
  </si>
  <si>
    <t>Lê Thị Vân</t>
  </si>
  <si>
    <t>THÔN ĐÔNG VĂN</t>
  </si>
  <si>
    <t>Võ Thị Hạo</t>
  </si>
  <si>
    <t>Nguyễn Thị Thuỵn</t>
  </si>
  <si>
    <t>Lê Trung Đình</t>
  </si>
  <si>
    <t>Nguyễn Ngọc Quỳnh</t>
  </si>
  <si>
    <t>Trương Xuân Việt</t>
  </si>
  <si>
    <t>Nguyễn Cao Thắng</t>
  </si>
  <si>
    <t>Trần Văn Hùng</t>
  </si>
  <si>
    <t>Nguyễn Hữu Thọ</t>
  </si>
  <si>
    <t>Nhà bếp</t>
  </si>
  <si>
    <t>Phạm Trọng Nhân</t>
  </si>
  <si>
    <t>Phạm Xuân Biên</t>
  </si>
  <si>
    <t>Nguyễn Tiến Khoa</t>
  </si>
  <si>
    <t>Nguyễn Anh Nhật</t>
  </si>
  <si>
    <t>Nguyễn Thị Lài</t>
  </si>
  <si>
    <t>Nguyễn Trọng Mính</t>
  </si>
  <si>
    <t>Phạm Hồng Thuận</t>
  </si>
  <si>
    <t>Nguyễn Xuân Huyến</t>
  </si>
  <si>
    <t>Nguyễn Lý Huỳnh</t>
  </si>
  <si>
    <t>Nguyễn Anh Sơn</t>
  </si>
  <si>
    <t>Thái Thị Quế</t>
  </si>
  <si>
    <t>Nguyễn Thị Khánh</t>
  </si>
  <si>
    <t>Lê Thị Hoà</t>
  </si>
  <si>
    <t>Nhà Tốc mái</t>
  </si>
  <si>
    <t>Đào Thị Thanh Lam</t>
  </si>
  <si>
    <t>Trương Văn Hiệp</t>
  </si>
  <si>
    <t>Nguyễn Văn Thành</t>
  </si>
  <si>
    <t>Nguyễn Phúc Trinh</t>
  </si>
  <si>
    <t>Nguyễn Tiến Sau</t>
  </si>
  <si>
    <t>Nguyễn Văn Bằng</t>
  </si>
  <si>
    <t>Nguyễn Thị Lợi</t>
  </si>
  <si>
    <t>Nguyễn Văn cừ</t>
  </si>
  <si>
    <t xml:space="preserve">Công trình
 phụ </t>
  </si>
  <si>
    <t>Nguyễn Hoa Long</t>
  </si>
  <si>
    <t>Nhà tốc mái</t>
  </si>
  <si>
    <t>Võ Minh Xuân</t>
  </si>
  <si>
    <t>Võ Minh Thế</t>
  </si>
  <si>
    <t>Lê Xuân Hồng</t>
  </si>
  <si>
    <t>Lê Hữu Tình</t>
  </si>
  <si>
    <t>Nguyễn Huy Hoàng</t>
  </si>
  <si>
    <t>Hoàng Thị Chung</t>
  </si>
  <si>
    <t>Nguyễn Thị Minh Trâm</t>
  </si>
  <si>
    <t>Nguyễn Thị Hồng</t>
  </si>
  <si>
    <t>Hoàng Văn Thợi</t>
  </si>
  <si>
    <t>Nguyễn Thị Tiếp</t>
  </si>
  <si>
    <t>Tô Ngọc Huy</t>
  </si>
  <si>
    <t>Xưởng đá</t>
  </si>
  <si>
    <t>Nguyễn Thị Hạnh</t>
  </si>
  <si>
    <t>Lê Đăng Lưu</t>
  </si>
  <si>
    <t>Nguyễn Tiến Miên</t>
  </si>
  <si>
    <t>Nguyễn Trọng Xuyn</t>
  </si>
  <si>
    <t>Cônng trình phụ</t>
  </si>
  <si>
    <t>Nguyễn Chí Thanh</t>
  </si>
  <si>
    <t>Phạm Hải Lý</t>
  </si>
  <si>
    <t>Nguyễn Thị Lương</t>
  </si>
  <si>
    <t>Võ Xuân Hương</t>
  </si>
  <si>
    <t>Nguyễn Văn Thuyết</t>
  </si>
  <si>
    <t>Nguyễn Thị Sơn</t>
  </si>
  <si>
    <t>Nguyễn Xuân Duyên</t>
  </si>
  <si>
    <t>Phạm Thị Liên</t>
  </si>
  <si>
    <t>Võ Xuân Thuỷ</t>
  </si>
  <si>
    <t>Tô Ngọc Hanh</t>
  </si>
  <si>
    <t>Nguyễn Thị Thu</t>
  </si>
  <si>
    <t>Nguyễn TiếnNghị</t>
  </si>
  <si>
    <t>Nguyễn Văn Chiểu</t>
  </si>
  <si>
    <t>Phan Công Mậu</t>
  </si>
  <si>
    <t>Lê Tân Thành</t>
  </si>
  <si>
    <t xml:space="preserve">Bị bốc mái </t>
  </si>
  <si>
    <t>Bị bốc ngói</t>
  </si>
  <si>
    <t>Nguyễn Văn Ba</t>
  </si>
  <si>
    <t>Nguyễn Văn Trung</t>
  </si>
  <si>
    <t xml:space="preserve">Lê Thị Hà </t>
  </si>
  <si>
    <t>Nguyễn Đình Phấn</t>
  </si>
  <si>
    <t>Hoàng Thị Đào</t>
  </si>
  <si>
    <t>Hoàng Thị Hợi</t>
  </si>
  <si>
    <t>Nguyễn Văn Học</t>
  </si>
  <si>
    <t>Đậu Thị Sen</t>
  </si>
  <si>
    <t>Nguyễn Văn Thuần</t>
  </si>
  <si>
    <t>Nguyễn Văn Tùng</t>
  </si>
  <si>
    <t>Nguyễn Thị Cúc</t>
  </si>
  <si>
    <t>Nguyễn Văn Thỉ</t>
  </si>
  <si>
    <t>Phạm Thị Niêm</t>
  </si>
  <si>
    <t>Đặng Thị Thuỷ</t>
  </si>
  <si>
    <t>Nguyễn Thị Khuân</t>
  </si>
  <si>
    <t>Nguyễn Tiến Linh</t>
  </si>
  <si>
    <t>Lê Thị Hà</t>
  </si>
  <si>
    <t>Nguyễn Đức Luyến</t>
  </si>
  <si>
    <t>Phạm Hồng Hải</t>
  </si>
  <si>
    <t>Nguyễn Văn Huê</t>
  </si>
  <si>
    <t>Nguyễn Văn Bảo</t>
  </si>
  <si>
    <t>Nguyễn Văn Thiết</t>
  </si>
  <si>
    <t>Võ Thị Hồng</t>
  </si>
  <si>
    <t>Nguyễn Tiến Tuấn</t>
  </si>
  <si>
    <t>Nguyễn Văn Quang</t>
  </si>
  <si>
    <t>Nguyễn Văn Lai</t>
  </si>
  <si>
    <t>Nguyễn Đình Luân</t>
  </si>
  <si>
    <t>Lê Xuân Lý</t>
  </si>
  <si>
    <t>Trần Thị Sâm</t>
  </si>
  <si>
    <t>Chu Thị Sen</t>
  </si>
  <si>
    <t>Nguyễn Tiến Sinh</t>
  </si>
  <si>
    <t>THÔN XUÂN DỤC</t>
  </si>
  <si>
    <t xml:space="preserve"> </t>
  </si>
  <si>
    <t>Lê Thị Mỹ</t>
  </si>
  <si>
    <t>Nguyễn Tiến Thành</t>
  </si>
  <si>
    <t>Nguyễn Tiến Quân</t>
  </si>
  <si>
    <t>Lê Thị Thương</t>
  </si>
  <si>
    <t>Nguyễn Văn Thuận</t>
  </si>
  <si>
    <t>Phạm Văn Mính</t>
  </si>
  <si>
    <t>Phạm Văn Tuấn</t>
  </si>
  <si>
    <t>Phạm Thị Khuê</t>
  </si>
  <si>
    <t>Nguyễn Tiến Ba</t>
  </si>
  <si>
    <t>Nguyễn Xuân Tuyên</t>
  </si>
  <si>
    <t>Đặng Thị Minh</t>
  </si>
  <si>
    <t>Phạm Hồng Khanh</t>
  </si>
  <si>
    <t>Lê Đình Long</t>
  </si>
  <si>
    <t>Tường rào</t>
  </si>
  <si>
    <t>Nguyễn Quốc Bão</t>
  </si>
  <si>
    <t>Trần Đình Thảo</t>
  </si>
  <si>
    <t xml:space="preserve">Phạm Văn Chu </t>
  </si>
  <si>
    <t>Nguyễn Văn Min</t>
  </si>
  <si>
    <t>Nguyễn Thị Thuận</t>
  </si>
  <si>
    <t xml:space="preserve">Bị bốc ngói </t>
  </si>
  <si>
    <t>Lê Quang Luyến</t>
  </si>
  <si>
    <t>Trần Trọng Quyền</t>
  </si>
  <si>
    <t>Bán kiên có</t>
  </si>
  <si>
    <t>Phan Thị Thu</t>
  </si>
  <si>
    <t>Nhà kho</t>
  </si>
  <si>
    <t>Hoàng Thanh Luyến</t>
  </si>
  <si>
    <t>Lê Thị Huấn</t>
  </si>
  <si>
    <t>Bị bốc mái</t>
  </si>
  <si>
    <t>Nguyễn Thị Hoa</t>
  </si>
  <si>
    <t>Nguyễn Minh Đức</t>
  </si>
  <si>
    <t xml:space="preserve">Bốc mái </t>
  </si>
  <si>
    <t>Nguyễn Thị Mùi</t>
  </si>
  <si>
    <t>Lê Văn Dũng</t>
  </si>
  <si>
    <t>Hoàng Xuân Thể</t>
  </si>
  <si>
    <t>Hoàng Thanh Duyên</t>
  </si>
  <si>
    <t>Lê Thị Lợi</t>
  </si>
  <si>
    <t xml:space="preserve">Trần Quý Công </t>
  </si>
  <si>
    <t>Phạm Xuân Hiền</t>
  </si>
  <si>
    <t>Phạm văn Min</t>
  </si>
  <si>
    <t>Nguyễn Tiến Luận</t>
  </si>
  <si>
    <t>Nguyễn Văn Quý</t>
  </si>
  <si>
    <t>Phạm Ngọc Long</t>
  </si>
  <si>
    <t>Phạm Văn Vị</t>
  </si>
  <si>
    <t>Phạm Văn Quý</t>
  </si>
  <si>
    <t>Phạm Thị Hương</t>
  </si>
  <si>
    <t>Hoàng Xuân Hùng</t>
  </si>
  <si>
    <t>Hoàng Văn Minh</t>
  </si>
  <si>
    <t>Thái Văn Thắng</t>
  </si>
  <si>
    <t>Nguyễn Trọng Tài</t>
  </si>
  <si>
    <t>Đỗ hàng rào</t>
  </si>
  <si>
    <t>25m</t>
  </si>
  <si>
    <t>Nguyễn Tiến Nam</t>
  </si>
  <si>
    <t>Nguyễn Văn Đức</t>
  </si>
  <si>
    <t>Lê Công Mậu</t>
  </si>
  <si>
    <t>Phạm Văn Lộc</t>
  </si>
  <si>
    <t>Lê Thị Tuần</t>
  </si>
  <si>
    <t>Hoàng Đình Công</t>
  </si>
  <si>
    <t>Thái Hữu Bàng</t>
  </si>
  <si>
    <t>Nguyễn Trọng Thể</t>
  </si>
  <si>
    <t>Trần Thị Khánh</t>
  </si>
  <si>
    <t>30m</t>
  </si>
  <si>
    <t>Nguyễn Văn Nam</t>
  </si>
  <si>
    <t xml:space="preserve">Công trình phụ </t>
  </si>
  <si>
    <t>THÔN TRUNG THƯỢNG</t>
  </si>
  <si>
    <t>Lê Thanh Thuỷ</t>
  </si>
  <si>
    <t>Trương Xuân Hạnh</t>
  </si>
  <si>
    <t>Rạp nắng, bếp</t>
  </si>
  <si>
    <t>Tăng Văn Tiến</t>
  </si>
  <si>
    <t>Phan Thị Minh</t>
  </si>
  <si>
    <t xml:space="preserve"> Lê Thanh Diễn</t>
  </si>
  <si>
    <t>Hoàng Thị Hoa</t>
  </si>
  <si>
    <t>Nguyễn Văn Đông</t>
  </si>
  <si>
    <t>Hoàng Văn Trung</t>
  </si>
  <si>
    <t>Trương Thị Nhường</t>
  </si>
  <si>
    <t>Hoàng văn Thân</t>
  </si>
  <si>
    <t>Hoàng Thị Hoa (71)</t>
  </si>
  <si>
    <t>Tăng Văn Lộc</t>
  </si>
  <si>
    <t>Thân Đình Quang</t>
  </si>
  <si>
    <t>Nguyễn Văn Hạnh</t>
  </si>
  <si>
    <t xml:space="preserve">Rạp nắng, </t>
  </si>
  <si>
    <t>Trương Đình Nghĩa</t>
  </si>
  <si>
    <t>Hoàng Thị Phú</t>
  </si>
  <si>
    <t>Lê Văn Thới</t>
  </si>
  <si>
    <t>Lê Văn Tiệm</t>
  </si>
  <si>
    <t>Nguyễn Văn Tiến</t>
  </si>
  <si>
    <t>Nguyễn Trường Minh</t>
  </si>
  <si>
    <t>Tăng Văn Lợi</t>
  </si>
  <si>
    <t>Lê Văn Thạo</t>
  </si>
  <si>
    <t>Đào Trung Đại</t>
  </si>
  <si>
    <t>Trần Văn Lập</t>
  </si>
  <si>
    <t>Nguyễn Xuân Lĩnh</t>
  </si>
  <si>
    <t>Nguyễn Văn Hành</t>
  </si>
  <si>
    <t>Lê Thị Thi</t>
  </si>
  <si>
    <t>Hoàng Xuân Sơn</t>
  </si>
  <si>
    <t>Bốc mái</t>
  </si>
  <si>
    <t>Nguyễn Thị Quế</t>
  </si>
  <si>
    <t>Lê Đức Nam</t>
  </si>
  <si>
    <t>Hoàng Vĩnh Khường</t>
  </si>
  <si>
    <t>Phạm Văn Thái</t>
  </si>
  <si>
    <t>Trương Văn Quế</t>
  </si>
  <si>
    <t>Nguyễn Văn Dương</t>
  </si>
  <si>
    <t>Nguyễn Văn Trường</t>
  </si>
  <si>
    <t>Lê Thị Lý</t>
  </si>
  <si>
    <t>Hoàng Văn Thoả</t>
  </si>
  <si>
    <t>Hoàng Hữu Tình</t>
  </si>
  <si>
    <t>Nguyễn Đức Lâm</t>
  </si>
  <si>
    <t>Trương Thị Tương</t>
  </si>
  <si>
    <t>Nguyễn Xuân</t>
  </si>
  <si>
    <t>Trang Trại</t>
  </si>
  <si>
    <t>Hoàng thị Thiện</t>
  </si>
  <si>
    <t>Hoàng Văn Anh</t>
  </si>
  <si>
    <t>Hoàng Thị Lương</t>
  </si>
  <si>
    <t>Nguyễn Thanh Hoá</t>
  </si>
  <si>
    <t>Thân Văn Quân</t>
  </si>
  <si>
    <t>Trương Công Sơn</t>
  </si>
  <si>
    <t>Nguyễn Tiến Quang</t>
  </si>
  <si>
    <t>Nguyễn Văn Hảo</t>
  </si>
  <si>
    <t>Nguyễn Văn Hanh</t>
  </si>
  <si>
    <t>Nguyễn Văn Phong</t>
  </si>
  <si>
    <t>Nguyễn Thị Chiệu</t>
  </si>
  <si>
    <t>Nguyễn Văn Trinh</t>
  </si>
  <si>
    <t>Hoàng Văn Hiếu</t>
  </si>
  <si>
    <t>Tốc mái</t>
  </si>
  <si>
    <t>Nguyễn Thị Thường</t>
  </si>
  <si>
    <t>Nguyễn Tiến Hưng</t>
  </si>
  <si>
    <t>Lê Thị Ánh</t>
  </si>
  <si>
    <t>Trương Đình Cương</t>
  </si>
  <si>
    <t>Hoàng Thị Miên</t>
  </si>
  <si>
    <t>Nguyễn Vũ Quang Trung</t>
  </si>
  <si>
    <t>Hoàng Văn Sau</t>
  </si>
  <si>
    <t>Chuồng trại</t>
  </si>
  <si>
    <t>Phan Thị Châu</t>
  </si>
  <si>
    <t>Nguyễn Tiến Nga</t>
  </si>
  <si>
    <t>Nguyễn Văn Thế</t>
  </si>
  <si>
    <t>Trương Mạnh Tường</t>
  </si>
  <si>
    <t>Lê Văn Lợi</t>
  </si>
  <si>
    <t>Tăng Văn Luân</t>
  </si>
  <si>
    <t>Nguyễn Văn Duyên</t>
  </si>
  <si>
    <t>Thái Văn Quang</t>
  </si>
  <si>
    <t>Hoàng Văn Vinh</t>
  </si>
  <si>
    <t>Trương Văn Đỉnh</t>
  </si>
  <si>
    <t>Nguyễn Thị Liệu</t>
  </si>
  <si>
    <t>Hoàng Văn Hà</t>
  </si>
  <si>
    <t>Lê Xuân Quý</t>
  </si>
  <si>
    <t>Trần Bá Hương</t>
  </si>
  <si>
    <t>Nguyễn Tiến Vinh</t>
  </si>
  <si>
    <t>Thái Văn Trinh</t>
  </si>
  <si>
    <t>Trương Văn Cường</t>
  </si>
  <si>
    <t>Trương Xuân Hoà</t>
  </si>
  <si>
    <t>Trương Đình Xuân</t>
  </si>
  <si>
    <t>Trần Văn Cảnh</t>
  </si>
  <si>
    <t>Hoàng Văn Tú</t>
  </si>
  <si>
    <t>Lê Anh Văn</t>
  </si>
  <si>
    <t>Hoàng Văn Trân</t>
  </si>
  <si>
    <t>Nguyễn Văn Mày (Hải)</t>
  </si>
  <si>
    <t>Nguyễn Thị Thuỷ</t>
  </si>
  <si>
    <t>Lê Văn Khiền</t>
  </si>
  <si>
    <t>Nguyễn Chí Văn</t>
  </si>
  <si>
    <t>Hoàng Trung Tuyến</t>
  </si>
  <si>
    <t>Nguyễn Thu Hoài</t>
  </si>
  <si>
    <t>Lê Văn Hiền</t>
  </si>
  <si>
    <t>Trương Xuân Bình</t>
  </si>
  <si>
    <t>Hoàng Thị Duân</t>
  </si>
  <si>
    <t>Nguyễn Trung Kiên</t>
  </si>
  <si>
    <t>Nguyễn Văn Lâm</t>
  </si>
  <si>
    <t>Trương Xuân Hải</t>
  </si>
  <si>
    <t>Hoàng Văn Tuấn</t>
  </si>
  <si>
    <t>Nguyễn Duy Trinh</t>
  </si>
  <si>
    <t>Hoàng thị Ngân</t>
  </si>
  <si>
    <t>Lê Hồng Huệ</t>
  </si>
  <si>
    <t>Hoàng Văn Hoa</t>
  </si>
  <si>
    <t>Hoàng Văn Nông</t>
  </si>
  <si>
    <t>Nguyễn Thị Diên</t>
  </si>
  <si>
    <t>Nguyễn Văn Tám</t>
  </si>
  <si>
    <t>Hoàng Văn Tiến</t>
  </si>
  <si>
    <t>Nguyễn Tiến Hoà</t>
  </si>
  <si>
    <t>Thái Vũ Dương</t>
  </si>
  <si>
    <t>K rõ</t>
  </si>
  <si>
    <t>Lê Hồng Quế</t>
  </si>
  <si>
    <t>Trương Văn Thắng</t>
  </si>
  <si>
    <t>Trương Thế Anh</t>
  </si>
  <si>
    <t>Trương Công Trực</t>
  </si>
  <si>
    <t>Nguyễn Đức Anh</t>
  </si>
  <si>
    <t>Hoàng Văn Sinh</t>
  </si>
  <si>
    <t>Nguyễn Tiến Tịnh</t>
  </si>
  <si>
    <t>Lê Văn Khử</t>
  </si>
  <si>
    <t>Lê Thanh Diễn</t>
  </si>
  <si>
    <t>Lê Văn Linh</t>
  </si>
  <si>
    <t>Nguyễn Văn Hạ</t>
  </si>
  <si>
    <t>Phòng trọ tốc mái</t>
  </si>
  <si>
    <t>Nguyễn Thị Hiền</t>
  </si>
  <si>
    <t>Đặng Minh Hồng</t>
  </si>
  <si>
    <t>Phan Văn Thanh</t>
  </si>
  <si>
    <t>Phạm Văn Thành</t>
  </si>
  <si>
    <t>Nhà xưởng</t>
  </si>
  <si>
    <t>Nguyễn Công Quý</t>
  </si>
  <si>
    <t>Hoàng Thị Tuyết</t>
  </si>
  <si>
    <t>Nguyễn Văn Tứ</t>
  </si>
  <si>
    <t>Phan Thị Tâm</t>
  </si>
  <si>
    <t>Phan Văn Chỉnh</t>
  </si>
  <si>
    <t>Phạm Quang Diên</t>
  </si>
  <si>
    <t>Nguyễn Thị Biền</t>
  </si>
  <si>
    <t>Nguyễn Văn Xuân</t>
  </si>
  <si>
    <t>Kho hàng</t>
  </si>
  <si>
    <t>Lê Thị Lộc</t>
  </si>
  <si>
    <t>Nguyễn Xuân Nam</t>
  </si>
  <si>
    <t>Nguyễn Văn Trọng</t>
  </si>
  <si>
    <t>Nguyễn Tiến Trinh</t>
  </si>
  <si>
    <t>Nguyễn Khắc</t>
  </si>
  <si>
    <t>Hoàng Văn Ngụ</t>
  </si>
  <si>
    <t>Hoàng Thị Nhường</t>
  </si>
  <si>
    <t>Nguyễn Vũ Hoàng</t>
  </si>
  <si>
    <t>Nguyễn Văn Nông</t>
  </si>
  <si>
    <t>Hoàng Văn Thành</t>
  </si>
  <si>
    <t>Nguyễn Xuân Hương</t>
  </si>
  <si>
    <t>Nguyễn Thị Thửa</t>
  </si>
  <si>
    <t>Phan Sỹ Đông</t>
  </si>
  <si>
    <t>Đậu Xuân Tình</t>
  </si>
  <si>
    <t>Nguyễn Minh Thống</t>
  </si>
  <si>
    <t>Nguyễn Trọng Tân</t>
  </si>
  <si>
    <t>Nguyễn Văn Phúc</t>
  </si>
  <si>
    <t>Đõ hàng rào</t>
  </si>
  <si>
    <t>Nguyễn Tiến Việt</t>
  </si>
  <si>
    <t>Nguyễn Thị Thơ</t>
  </si>
  <si>
    <t>Nguyễn Thị Bích Hân</t>
  </si>
  <si>
    <t>Nguyễn Văn Hồng</t>
  </si>
  <si>
    <t>Nguyễn Đức Toàn</t>
  </si>
  <si>
    <t>Lê Quốc Việt</t>
  </si>
  <si>
    <t>THÔN TÂN THẮNG</t>
  </si>
  <si>
    <t>Phạm Đắc Quỳnh</t>
  </si>
  <si>
    <t>Phạm Văn Hoà</t>
  </si>
  <si>
    <t>Phạm Văn Tiến</t>
  </si>
  <si>
    <t>Trương Thị Thuỷ</t>
  </si>
  <si>
    <t>Hồ Xuân Niêm</t>
  </si>
  <si>
    <t>Lê Thị Thự</t>
  </si>
  <si>
    <t>Nguyễn Tiến Sơn</t>
  </si>
  <si>
    <t>Hồ Sơn</t>
  </si>
  <si>
    <t>Nguyễn Văn Định</t>
  </si>
  <si>
    <t>Nguyễn Văn Duẫn</t>
  </si>
  <si>
    <t>Nguyễn Thị Lập</t>
  </si>
  <si>
    <t>Trương Thị Hạnh</t>
  </si>
  <si>
    <t>Nguyễn Tiến Lực</t>
  </si>
  <si>
    <t>Lê Văn Tương</t>
  </si>
  <si>
    <t>Đậu Thị Tuyến</t>
  </si>
  <si>
    <t>Lê Vũ Thìn</t>
  </si>
  <si>
    <t>Nguyễn Văn Ánh</t>
  </si>
  <si>
    <t>Nguyễn Ngọc Thông</t>
  </si>
  <si>
    <t>Nguyễn Văn Hiếu</t>
  </si>
  <si>
    <t>Nguyễn Thị Nguyệt</t>
  </si>
  <si>
    <t>Nguyễn Thế Kỹ</t>
  </si>
  <si>
    <t>Trương Vĩnh Phúc</t>
  </si>
  <si>
    <t>Phan Đình Khoan</t>
  </si>
  <si>
    <t>Trương Thị Sâm</t>
  </si>
  <si>
    <t>Võ Thị Thảo</t>
  </si>
  <si>
    <t>Nguyễn Tiến Huận</t>
  </si>
  <si>
    <t>Nguyễn Thị Khuê</t>
  </si>
  <si>
    <t>Nguyễn Văn Châu</t>
  </si>
  <si>
    <t>Phạm Xuân Hiệp</t>
  </si>
  <si>
    <t>Nguyễn Đại Nghĩa</t>
  </si>
  <si>
    <t>Nguyễn Văn Vũ</t>
  </si>
  <si>
    <t>Trương Đình Tình</t>
  </si>
  <si>
    <t>Hoàng Thị Sen (Tứ)</t>
  </si>
  <si>
    <t>Lê Văn Canh</t>
  </si>
  <si>
    <t>Võ Đức Thuận</t>
  </si>
  <si>
    <t>Võ Văn Linh</t>
  </si>
  <si>
    <t>Nguyễn Đức Thuỷ</t>
  </si>
  <si>
    <t>Nguyễn Văn Đăng</t>
  </si>
  <si>
    <t>Lê Văn Hồng</t>
  </si>
  <si>
    <t>Nguyễn Văn Thắng</t>
  </si>
  <si>
    <t>Rạp sân</t>
  </si>
  <si>
    <t>Hoàng Lưu Huỳnh</t>
  </si>
  <si>
    <t>Nguyễn Trung Tuyến</t>
  </si>
  <si>
    <t>Trần Xuân Đạo</t>
  </si>
  <si>
    <t>Nguyễn Thị Linh</t>
  </si>
  <si>
    <t>Lê Thị Nhuần</t>
  </si>
  <si>
    <t>Nguyễn Văn Linh (Hải)</t>
  </si>
  <si>
    <t>Đặng Thị Lan</t>
  </si>
  <si>
    <t>Nguyễn Tiến Văn</t>
  </si>
  <si>
    <t>Hoàng Thị Ninh</t>
  </si>
  <si>
    <t>Trương Văn Đức</t>
  </si>
  <si>
    <t>Nguyễn Văn Hào</t>
  </si>
  <si>
    <t>Phạm Thị Hiền</t>
  </si>
  <si>
    <t>Nguyễn Đình Thắng</t>
  </si>
  <si>
    <t>THÔN TẤN SƠN</t>
  </si>
  <si>
    <t>Nguyễn Văn Bốn</t>
  </si>
  <si>
    <t>Nguyễn Văn Đàn</t>
  </si>
  <si>
    <t>Nguyễn Đình Bảo</t>
  </si>
  <si>
    <t>Hoàng Xuân Trung</t>
  </si>
  <si>
    <t>Hoàng Văn Sơn</t>
  </si>
  <si>
    <t>Hoàng Thị Mai</t>
  </si>
  <si>
    <t>Phan Văn Linh</t>
  </si>
  <si>
    <t xml:space="preserve">Phan Văn Xuân </t>
  </si>
  <si>
    <t>Phan Văn Nhung</t>
  </si>
  <si>
    <t>Hoàng Văn Hiền</t>
  </si>
  <si>
    <t>Lê Văn Hoàng</t>
  </si>
  <si>
    <t>Bùi Thị Dung</t>
  </si>
  <si>
    <t>Phạm Đình Huệ</t>
  </si>
  <si>
    <t>Nguyễn Văn Thìn</t>
  </si>
  <si>
    <t>Hoàng Văn Đợi</t>
  </si>
  <si>
    <t>Hoàng Thanh Cảnh</t>
  </si>
  <si>
    <t>Vũ Văn Dũng</t>
  </si>
  <si>
    <t>Vũ Văn Sự</t>
  </si>
  <si>
    <t>Nguyễn Văn Đoài</t>
  </si>
  <si>
    <t>Lê Đình Hùng</t>
  </si>
  <si>
    <t>Nguyễn Văn Hà</t>
  </si>
  <si>
    <t>Bếp nấu</t>
  </si>
  <si>
    <t>Hoàng Văn Huề</t>
  </si>
  <si>
    <t>Hoàng thị Khành</t>
  </si>
  <si>
    <t>Lê Công Minh</t>
  </si>
  <si>
    <t>Nguyễn Anh Ngọc</t>
  </si>
  <si>
    <t>Nguyễn Tiến Cường</t>
  </si>
  <si>
    <t>Đặng Văn Cường</t>
  </si>
  <si>
    <t>Hoàng văn Hiển</t>
  </si>
  <si>
    <t>Nguyễn Thị Lộc</t>
  </si>
  <si>
    <t>Hoàng Văn Lợi</t>
  </si>
  <si>
    <t>Hoàng Đức Thắng</t>
  </si>
  <si>
    <t>Nguyễn Thị Hiệu</t>
  </si>
  <si>
    <t>Nguyễn Văn Lộc</t>
  </si>
  <si>
    <t>Đào Văn Bình</t>
  </si>
  <si>
    <t>Hoàng Thị Huệ</t>
  </si>
  <si>
    <t>Phan Văn Tiến</t>
  </si>
  <si>
    <t>Đặng văn Dũng</t>
  </si>
  <si>
    <t>Trần Đình Nam</t>
  </si>
  <si>
    <t>Tốc mái  ông trình phụ</t>
  </si>
  <si>
    <t>Nguyễn Thị Toàn</t>
  </si>
  <si>
    <t>Phạm Văn Hùng</t>
  </si>
  <si>
    <t>Nguyễn Thị Lý</t>
  </si>
  <si>
    <t>Xưởng mộc</t>
  </si>
  <si>
    <t>Hoàng Xuân Hoà</t>
  </si>
  <si>
    <t>Hoàng Văn Toàn</t>
  </si>
  <si>
    <t>Nguyễn Văn Diễn</t>
  </si>
  <si>
    <t>Nguyễn Đình Tiến</t>
  </si>
  <si>
    <t>Phạm Thị Chiến</t>
  </si>
  <si>
    <t>Đặng Thị Hoà</t>
  </si>
  <si>
    <t>Hoàng Thị Thanh</t>
  </si>
  <si>
    <t>Thái Hữu Biểu</t>
  </si>
  <si>
    <t>Đặng Thị Lĩnh</t>
  </si>
  <si>
    <t>Phạm Thị Hạnh</t>
  </si>
  <si>
    <t>Phan Thanh Hương</t>
  </si>
  <si>
    <t>Phan Văn Nam</t>
  </si>
  <si>
    <t>Lê Thị Lâm</t>
  </si>
  <si>
    <t>Thái Thị Lương</t>
  </si>
  <si>
    <t>Hoàng Xuân Sữu</t>
  </si>
  <si>
    <t>Lê Đình Sáng</t>
  </si>
  <si>
    <t>Lê Thị Hoa</t>
  </si>
  <si>
    <t>Nguyễn Khánh Dư</t>
  </si>
  <si>
    <t>Đặng Thị Nguyên</t>
  </si>
  <si>
    <t>Cồn trình phụ</t>
  </si>
  <si>
    <t>Trần Thị Kiệm</t>
  </si>
  <si>
    <t>Nguyễn Quốc Lộc</t>
  </si>
  <si>
    <t>Nguyễn Văn Thảo</t>
  </si>
  <si>
    <t>Độ Thị Lan</t>
  </si>
  <si>
    <t>Tăng Văn  Hùng</t>
  </si>
  <si>
    <t>Nguyễn Quốc Tiến</t>
  </si>
  <si>
    <t>Nguyễn Văn Hoà</t>
  </si>
  <si>
    <t>Lê Văn Giáp</t>
  </si>
  <si>
    <t>Nguyễn Hồng Thắng</t>
  </si>
  <si>
    <t>Nguyễn Văn Hoàn</t>
  </si>
  <si>
    <t>Lê Xuân Hoà</t>
  </si>
  <si>
    <t>Nguyễn Tiến Cung</t>
  </si>
  <si>
    <t>Nguyễn Công Thành</t>
  </si>
  <si>
    <t>Lê Văn Cử</t>
  </si>
  <si>
    <t>Phan Thị Ánh Nguyệt</t>
  </si>
  <si>
    <t>Lê Thanh Hoà</t>
  </si>
  <si>
    <t>Thái Xuân Danh</t>
  </si>
  <si>
    <t>Thái Hữu Tiến</t>
  </si>
  <si>
    <t>Nguyễn Thị Xuân</t>
  </si>
  <si>
    <t>Trương Văn Hứng</t>
  </si>
  <si>
    <t>Nguyễn Văn Việt</t>
  </si>
  <si>
    <t>Nguyễn Thị Tâm</t>
  </si>
  <si>
    <t>Nguyễn Cao Kỳ</t>
  </si>
  <si>
    <t>Nguyễn Văn Cảnh</t>
  </si>
  <si>
    <t>Lê Thị Thuý</t>
  </si>
  <si>
    <t>Đặng Thị Thuý</t>
  </si>
  <si>
    <t>Lê Đình Thạch</t>
  </si>
  <si>
    <t>Thái Hữu Dần</t>
  </si>
  <si>
    <t>Phan Thị Hoa</t>
  </si>
  <si>
    <t>Thái Văn Vinh</t>
  </si>
  <si>
    <t>Thái Đình Tuyn</t>
  </si>
  <si>
    <t>Nguyễn Thị Xanh</t>
  </si>
  <si>
    <t>Không Tên</t>
  </si>
  <si>
    <t>THÔN TRƯỜNG LẠC</t>
  </si>
  <si>
    <t>Đậu Thị Mòi</t>
  </si>
  <si>
    <t>Đậu Đình Phương</t>
  </si>
  <si>
    <t>Đậu Đức Tùng</t>
  </si>
  <si>
    <t>Hoàng Xuân Hoè</t>
  </si>
  <si>
    <t>Lê Hồng Kỳ</t>
  </si>
  <si>
    <t>Hoàng Trung Hiếu</t>
  </si>
  <si>
    <t>Nguyễn Đình Lâm</t>
  </si>
  <si>
    <t>Hoàng Văn Dũng</t>
  </si>
  <si>
    <t>Hoàng Thị Lan</t>
  </si>
  <si>
    <t>Mai Văn Thuỵn</t>
  </si>
  <si>
    <t>Đào Công Xuyên</t>
  </si>
  <si>
    <t>Đào Văn Ngọ</t>
  </si>
  <si>
    <t>Đào Văn Cảnh</t>
  </si>
  <si>
    <t>Hoàng Đặm</t>
  </si>
  <si>
    <t>Lê Văn Phúc</t>
  </si>
  <si>
    <t>Nguyễn Văn Lành</t>
  </si>
  <si>
    <t>Lê Văn Tài</t>
  </si>
  <si>
    <t>Lê Xuân Duyệt</t>
  </si>
  <si>
    <t>Đào Công Hùng</t>
  </si>
  <si>
    <t>Đào Công Dụng</t>
  </si>
  <si>
    <t>Lê Thị Quyền</t>
  </si>
  <si>
    <t>Đào Công Sơn</t>
  </si>
  <si>
    <t>Nguyễn Văn Xường</t>
  </si>
  <si>
    <t>Nguyễn Văn Lưu</t>
  </si>
  <si>
    <t>Lê Thị Quyên</t>
  </si>
  <si>
    <t>Hoàng Văn Hạnh</t>
  </si>
  <si>
    <t>Nguyễn Văn Thía</t>
  </si>
  <si>
    <t>Nguyễn Phong Quyền</t>
  </si>
  <si>
    <t>Nguyễn Thị Bình</t>
  </si>
  <si>
    <t>Lê Văn Minh</t>
  </si>
  <si>
    <t>Nguyễn Văn Linh</t>
  </si>
  <si>
    <t>Nguyễn Thị Kim Sen</t>
  </si>
  <si>
    <t>Lê Văn Thuận</t>
  </si>
  <si>
    <t>Phạm Văn Dinh</t>
  </si>
  <si>
    <t>Nguyễn Văn Đắc</t>
  </si>
  <si>
    <t>Nguyễn Thị Yến</t>
  </si>
  <si>
    <t>Lê Văn Đồng</t>
  </si>
  <si>
    <t>Đậu Xuân Thỉ</t>
  </si>
  <si>
    <t>Nguyễn Hồng Quảng</t>
  </si>
  <si>
    <t>Nguyễn Thị Việt</t>
  </si>
  <si>
    <t>Đào Thị Nhước</t>
  </si>
  <si>
    <t>Thái Thị Minh</t>
  </si>
  <si>
    <t>Hoàng Văn Điền</t>
  </si>
  <si>
    <t>Hoàng Xuân Thuỷ</t>
  </si>
  <si>
    <t>Lê Quang Thống</t>
  </si>
  <si>
    <t>Hoàng Đức Toàn</t>
  </si>
  <si>
    <t>Hoàng Văn Thoan</t>
  </si>
  <si>
    <t>Thái Xuân Sương</t>
  </si>
  <si>
    <t>Hoàng Xuân Linh</t>
  </si>
  <si>
    <t>Đậu Thị Lộc</t>
  </si>
  <si>
    <t>Lê Văn Phâng</t>
  </si>
  <si>
    <t>Thái Hữu Sâm</t>
  </si>
  <si>
    <t>Đào Công Xuyến</t>
  </si>
  <si>
    <t>Lê Hải Đường</t>
  </si>
  <si>
    <t>Võ Thị Huề</t>
  </si>
  <si>
    <t>23m</t>
  </si>
  <si>
    <t>Ngô Truang Trung</t>
  </si>
  <si>
    <t>Nguyễn Văn Bình</t>
  </si>
  <si>
    <t>Lê Khắc Hoàn</t>
  </si>
  <si>
    <t>Lê Đình Lân</t>
  </si>
  <si>
    <t>Lê Xuân Sang</t>
  </si>
  <si>
    <t>THÔN HOA TIẾN</t>
  </si>
  <si>
    <t>Thiều Thanh Tùng</t>
  </si>
  <si>
    <t>Lê Văn Diễn</t>
  </si>
  <si>
    <t>Đào Văn Long</t>
  </si>
  <si>
    <t>Trương Thị Hợi</t>
  </si>
  <si>
    <t>Đào Văn Tịnh</t>
  </si>
  <si>
    <t>Đặng Văn Hùng</t>
  </si>
  <si>
    <t>Nguyễn Thanh</t>
  </si>
  <si>
    <t>Nguyễn Thái Quý</t>
  </si>
  <si>
    <t>Hoàng văn Khân</t>
  </si>
  <si>
    <t>Phạm văn Toàn</t>
  </si>
  <si>
    <t>Hoàng Thị Lợi</t>
  </si>
  <si>
    <t>Lê Thị Huế</t>
  </si>
  <si>
    <t>Hoàng Văn Đông</t>
  </si>
  <si>
    <t>Thiều Xuân Lộc</t>
  </si>
  <si>
    <t>Doãn Thị Phương</t>
  </si>
  <si>
    <t>Phạm Thị Tâm</t>
  </si>
  <si>
    <t>Nguyễn Văn Mạnh</t>
  </si>
  <si>
    <t>Thiều Thị Hoa</t>
  </si>
  <si>
    <t>Phạm Văn Huê</t>
  </si>
  <si>
    <t>Thiều Văn Lân</t>
  </si>
  <si>
    <t>Đặng Trung Hậu</t>
  </si>
  <si>
    <t>Đào Văn Hà</t>
  </si>
  <si>
    <t>Đặng Thị Quế</t>
  </si>
  <si>
    <t>Đặng Thị Huê</t>
  </si>
  <si>
    <t>Thái Văn Minh</t>
  </si>
  <si>
    <t>Trại</t>
  </si>
  <si>
    <t>Phạm Văn Thuật</t>
  </si>
  <si>
    <t>Thiều Văn Tám</t>
  </si>
  <si>
    <t>Nguyễn Văn Hiền</t>
  </si>
  <si>
    <t>Nguyễn Mạnh Tấn</t>
  </si>
  <si>
    <t>Thiều Xuân Lĩnh</t>
  </si>
  <si>
    <t>Trần Thị Vân</t>
  </si>
  <si>
    <t>Nguyễn Xuân Lý</t>
  </si>
  <si>
    <t>Thái Hữu Tình</t>
  </si>
  <si>
    <t>Lê Trung Học</t>
  </si>
  <si>
    <t>Thái Văn Sơn</t>
  </si>
  <si>
    <t>Đào Thị Huệ</t>
  </si>
  <si>
    <t>Phạm Hạnh</t>
  </si>
  <si>
    <t>Phạm Văn Kiệm</t>
  </si>
  <si>
    <t>Phạm Văn Lượng</t>
  </si>
  <si>
    <t>Phạm Văn Nam</t>
  </si>
  <si>
    <t>Nguyễn Văn Hữu</t>
  </si>
  <si>
    <t>Thái Thị Phơn</t>
  </si>
  <si>
    <t>Đào Trung Thuyên</t>
  </si>
  <si>
    <t>Nguyễn Văn Quân</t>
  </si>
  <si>
    <t>Nguyễn Hữu Thắng</t>
  </si>
  <si>
    <t>Nguyễn Thị Miễn</t>
  </si>
  <si>
    <t>Nguyễn Minh Công</t>
  </si>
  <si>
    <t>Phạm Thị Tương</t>
  </si>
  <si>
    <t>Phạm Xuân Tứ</t>
  </si>
  <si>
    <t>Nguyễn Thị Ả</t>
  </si>
  <si>
    <t>Phạm Thành</t>
  </si>
  <si>
    <t>Hoàng Văn Huân</t>
  </si>
  <si>
    <t>Hoàng Văn Hào</t>
  </si>
  <si>
    <t>Phan Thị Thắm</t>
  </si>
  <si>
    <t>Đặng Xuân Bính</t>
  </si>
  <si>
    <t>Đỗ Thị Lan</t>
  </si>
  <si>
    <t>Đặng Thị Tịnh</t>
  </si>
  <si>
    <t>Nguyễn Duệ</t>
  </si>
  <si>
    <t>Nguyễn Văn Hưng</t>
  </si>
  <si>
    <t>Nguyễn Thành Long</t>
  </si>
  <si>
    <t>Thái Thị Tuyền</t>
  </si>
  <si>
    <t>Nguyễn Mạnh Thắng</t>
  </si>
  <si>
    <t>Đặng Văn Bốn</t>
  </si>
  <si>
    <t>Đặng Văn Thế</t>
  </si>
  <si>
    <t>Đặng Văn Ba</t>
  </si>
  <si>
    <t>Nguyễn Quốc Chiến</t>
  </si>
  <si>
    <t>Trần Xuân Hiệp</t>
  </si>
  <si>
    <t>Trần Thị Lý</t>
  </si>
  <si>
    <t>Thái Văn Anh</t>
  </si>
  <si>
    <t>Thái Văn Thuận</t>
  </si>
  <si>
    <t>Phạm Văn Quê</t>
  </si>
  <si>
    <t>Nguyễn Tiến Hà</t>
  </si>
  <si>
    <t>Nguyễn Văn Hàn</t>
  </si>
  <si>
    <t>Bùi Văn Chiều</t>
  </si>
  <si>
    <t>Phùng Văn Soái</t>
  </si>
  <si>
    <t>Phùng Xuân Tình</t>
  </si>
  <si>
    <t xml:space="preserve">Nguyễn Văn Hà </t>
  </si>
  <si>
    <t>Nguyễn Văn Thao</t>
  </si>
  <si>
    <t>Đặng Văn Thuận</t>
  </si>
  <si>
    <t>Lê Thị Biểu</t>
  </si>
  <si>
    <t>Hoàng Xuân Lực</t>
  </si>
  <si>
    <t>Võ Thị Nga</t>
  </si>
  <si>
    <t>Bùi Văn Mười</t>
  </si>
  <si>
    <t>Bùi Văn Chúc</t>
  </si>
  <si>
    <t>Bùi Văn Toan</t>
  </si>
  <si>
    <t>Phùng Văn Nhiệm</t>
  </si>
  <si>
    <t>Đặng Xuân Lĩnh</t>
  </si>
  <si>
    <t>Nguyễn Văn Bắc</t>
  </si>
  <si>
    <t>Đặng Văn Khượng</t>
  </si>
  <si>
    <t>Phùng Văn Hùng</t>
  </si>
  <si>
    <t>Đặng Thị Lâm</t>
  </si>
  <si>
    <t>Đặng Văn Tuấn</t>
  </si>
  <si>
    <t>Hoàng Văn Thiết</t>
  </si>
  <si>
    <t>Hoàng Thị Hoán</t>
  </si>
  <si>
    <t>Đặng Văn Đức</t>
  </si>
  <si>
    <t>THÔN HOA TÂN</t>
  </si>
  <si>
    <t>Nguyễn Thị Tuyết</t>
  </si>
  <si>
    <t>Nguyễn Tiến Biềng</t>
  </si>
  <si>
    <t>Nguyễn Thị Lệ Thủy</t>
  </si>
  <si>
    <t>Đào Văn Thành</t>
  </si>
  <si>
    <t>Đào Văn Quảng</t>
  </si>
  <si>
    <t>Nguyễn Thái Học</t>
  </si>
  <si>
    <t>Nguyễn Tiến Phúc</t>
  </si>
  <si>
    <t>Nguyễn Văn Lân</t>
  </si>
  <si>
    <t>Nguyễn Văn Đồng</t>
  </si>
  <si>
    <t>Hoàng Xuân Hương</t>
  </si>
  <si>
    <t>Hà Đức Cường</t>
  </si>
  <si>
    <t>Đào Hải Đàn</t>
  </si>
  <si>
    <t>Hoàng Ngọc Bắc</t>
  </si>
  <si>
    <t>Đào Trung Hậu</t>
  </si>
  <si>
    <t>Hoàng Thủy Văn</t>
  </si>
  <si>
    <t>Chuồng trại tốc mái</t>
  </si>
  <si>
    <t>Nhà bếp tốc mái</t>
  </si>
  <si>
    <t>Lê Bá Bảo Long</t>
  </si>
  <si>
    <t>Đào Thị Xuyên</t>
  </si>
  <si>
    <t>Thiều Thị Hường</t>
  </si>
  <si>
    <t>Nguyễn Ngọc Kha</t>
  </si>
  <si>
    <t>Đặng Văn Khuyền</t>
  </si>
  <si>
    <t>Hoàng Văn Bình</t>
  </si>
  <si>
    <t xml:space="preserve">Cao Xuân Nghĩa </t>
  </si>
  <si>
    <t>Tốc mái ốt, xưởng cưa</t>
  </si>
  <si>
    <t>Thiều Quang Thịnh</t>
  </si>
  <si>
    <t>Đào Anh Dũng</t>
  </si>
  <si>
    <t>Rạp nắn g</t>
  </si>
  <si>
    <t>Lê Văn Choan</t>
  </si>
  <si>
    <t>Mai Thị Nga</t>
  </si>
  <si>
    <t>Đào Viết Châu</t>
  </si>
  <si>
    <t>Đỗ hàng rào30m, rạp nắng</t>
  </si>
  <si>
    <t>Đặng Xuân Hữu</t>
  </si>
  <si>
    <t>Hoàng Thế Thọ</t>
  </si>
  <si>
    <t>Đào Văn Sau</t>
  </si>
  <si>
    <t>Tốc mái nhà bếp</t>
  </si>
  <si>
    <t>Hoàng Hải Đằng</t>
  </si>
  <si>
    <t>Tốc mái chuồng bò</t>
  </si>
  <si>
    <t>Đào Quang Tám</t>
  </si>
  <si>
    <t>Hoàng Hữu Chung</t>
  </si>
  <si>
    <t>Đào Quốc Vượng</t>
  </si>
  <si>
    <t>Bùi Văn Đức</t>
  </si>
  <si>
    <t>Hoàng Long Bán Nghĩa</t>
  </si>
  <si>
    <t>Trương Thị Chân</t>
  </si>
  <si>
    <t>Hoàng Văn Nghĩa</t>
  </si>
  <si>
    <t>Hoàng Văn Mậu</t>
  </si>
  <si>
    <t>Đặng Văn Liến</t>
  </si>
  <si>
    <t>Tốc mái rạp nắng</t>
  </si>
  <si>
    <t>Phan Văn Bảo</t>
  </si>
  <si>
    <t>Đào Văn Minh</t>
  </si>
  <si>
    <t>Đào Văn Lân</t>
  </si>
  <si>
    <t>Đặng Đình Ý</t>
  </si>
  <si>
    <t>Nguyễn Văn Hớn</t>
  </si>
  <si>
    <t>Doãn Văn Hạnh</t>
  </si>
  <si>
    <t>Tốc mái rạp xưởng</t>
  </si>
  <si>
    <t>Nguyễn Xuân Oanh</t>
  </si>
  <si>
    <t>Doãn Văn Thạnh</t>
  </si>
  <si>
    <t>Hoàng Văn Khánh</t>
  </si>
  <si>
    <t>Phạm Văn Đình</t>
  </si>
  <si>
    <t>Phạm Quốc Huy</t>
  </si>
  <si>
    <t>Đào Thị Chìu</t>
  </si>
  <si>
    <t>Đào Thị Cừu</t>
  </si>
  <si>
    <t>Đào Văn Kịnh</t>
  </si>
  <si>
    <t>Đào Văn Cẩm</t>
  </si>
  <si>
    <t>Thái Hồng Lĩnh</t>
  </si>
  <si>
    <t>Nguyễn Tiến Nho</t>
  </si>
  <si>
    <t>Nguyễn Thị Bảy</t>
  </si>
  <si>
    <t>6m</t>
  </si>
  <si>
    <t>Trương Văn Linh</t>
  </si>
  <si>
    <t>Doãn Ngọc Vinh</t>
  </si>
  <si>
    <t>Hoàng Văn Dương</t>
  </si>
  <si>
    <t>Đào Ngọ Hinh</t>
  </si>
  <si>
    <t>Đặng Văn Lới</t>
  </si>
  <si>
    <t xml:space="preserve">Hoàng Văn Kiệm </t>
  </si>
  <si>
    <t>TRương Thị Thế</t>
  </si>
  <si>
    <t>Lê Cường</t>
  </si>
  <si>
    <t>Lê Như Quyến</t>
  </si>
  <si>
    <t>Đào Sơn Trường</t>
  </si>
  <si>
    <t>Thiều Quang Thoại</t>
  </si>
  <si>
    <t>Lê Đỉnh</t>
  </si>
  <si>
    <t>Đào Thị Vân</t>
  </si>
  <si>
    <t>Phùng Thị Phương</t>
  </si>
  <si>
    <t>Đào Văn Thí</t>
  </si>
  <si>
    <t>Nguyễn Văn Thể</t>
  </si>
  <si>
    <t>Đào Văn Hưng</t>
  </si>
  <si>
    <t>Đào Xuân Lực</t>
  </si>
  <si>
    <t>Nguyễn Thị Lành</t>
  </si>
  <si>
    <t>Nguyễn Tiến Đoàn</t>
  </si>
  <si>
    <t>Doãn Văn Mậu</t>
  </si>
  <si>
    <t>Doãn Thị Hân</t>
  </si>
  <si>
    <t>Doãn Văn Phùng</t>
  </si>
  <si>
    <t xml:space="preserve">Đỗ hàng rào 5m, tốc mái chuồng trại </t>
  </si>
  <si>
    <t>Trương Thị Kim Anh</t>
  </si>
  <si>
    <t>Tốc mái xưởng</t>
  </si>
  <si>
    <t>Đào Văn Tẳn</t>
  </si>
  <si>
    <t>Mai Văn Cường</t>
  </si>
  <si>
    <t>Mai Tùng Lâm</t>
  </si>
  <si>
    <t>Mai Thị Tân</t>
  </si>
  <si>
    <t>Mai Thỏa</t>
  </si>
  <si>
    <t>Đặng Đình Thuận</t>
  </si>
  <si>
    <t>Tốc mái chuồng trại</t>
  </si>
  <si>
    <t>Lê Thị Xuân</t>
  </si>
  <si>
    <t>Đào Văn Quang</t>
  </si>
  <si>
    <t>Phan Công Tiến</t>
  </si>
  <si>
    <t>Đào Văn Hoài</t>
  </si>
  <si>
    <t>Đào Văn Sơn</t>
  </si>
  <si>
    <t>Tốc mái rạp nắng, công trình phụ</t>
  </si>
  <si>
    <t>Mai Văn Quý</t>
  </si>
  <si>
    <t>Hoàng Văn Quân</t>
  </si>
  <si>
    <t>Tốc mái công trình phụ</t>
  </si>
  <si>
    <t>Nguyễn Xuân Thắng</t>
  </si>
  <si>
    <t>Doãn Văn Hiền</t>
  </si>
  <si>
    <t>Nguyễn Thị Lan</t>
  </si>
  <si>
    <t>Phan Công Dũng</t>
  </si>
  <si>
    <t>Tốc mái xưởng mộc</t>
  </si>
  <si>
    <t>Nguyễn Tiến Anh</t>
  </si>
  <si>
    <t>Nguyễn Huy Thẩm</t>
  </si>
  <si>
    <t>Nguyễn Văn Lãm</t>
  </si>
  <si>
    <t>Nguyễn Tiến Xiềng</t>
  </si>
  <si>
    <t>Trần Đình Đạt</t>
  </si>
  <si>
    <t>Đào Thị Lương</t>
  </si>
  <si>
    <t>Nguyễn Quốc Văn</t>
  </si>
  <si>
    <t>Nguyễn Thị Vân</t>
  </si>
  <si>
    <t>Tốc mái rạp giếng</t>
  </si>
  <si>
    <t>Nguyễn Văn Lấm</t>
  </si>
  <si>
    <t>Đào Quang Dũng</t>
  </si>
  <si>
    <t>Đào Thị Hoa</t>
  </si>
  <si>
    <t>Nguyễn Thị Nhân</t>
  </si>
  <si>
    <t>Phạm Đình Thi</t>
  </si>
  <si>
    <t>Đào Văn Hòa</t>
  </si>
  <si>
    <t>Đào Thị Huyền</t>
  </si>
  <si>
    <t>Nguyễn Thị Dung</t>
  </si>
  <si>
    <t>Tốc mái quán</t>
  </si>
  <si>
    <t>Nguyễn Thị Ngân</t>
  </si>
  <si>
    <t>Nguyễn Văn Minh</t>
  </si>
  <si>
    <t>Đặng Văn Tiến</t>
  </si>
  <si>
    <t>Hoàng Công Định</t>
  </si>
  <si>
    <t>Đào Văn Kiên</t>
  </si>
  <si>
    <t>Mai Xuân Sau</t>
  </si>
  <si>
    <t>Đặng Thị Xoan</t>
  </si>
  <si>
    <t>Đào Sơn Hà</t>
  </si>
  <si>
    <t>Đào Mạnh Cầu</t>
  </si>
  <si>
    <t>Đặng Đình Thắng</t>
  </si>
  <si>
    <t>Doãn Văn Hoán</t>
  </si>
  <si>
    <t>Phạm Đình Kỳ</t>
  </si>
  <si>
    <t>Mai Văn Trọng</t>
  </si>
  <si>
    <t>Hoàng Văn Đái</t>
  </si>
  <si>
    <t>Hoàng Văn Dụng</t>
  </si>
  <si>
    <t>Nguyễn Thị Đuyên</t>
  </si>
  <si>
    <t>Phạm Văn Đức</t>
  </si>
  <si>
    <t>Đặng Hồng Phương</t>
  </si>
  <si>
    <t>Phan Công Hòa</t>
  </si>
  <si>
    <t>Nguyễn Hữu Nghị</t>
  </si>
  <si>
    <t>Doãn Văn Lành</t>
  </si>
  <si>
    <t>Tốc mái rạp nắng, chuồng ràn</t>
  </si>
  <si>
    <t>Đào Thị Tuyết</t>
  </si>
  <si>
    <t>Nguyễn Văn Quế</t>
  </si>
  <si>
    <t>Doãng Văn Cường</t>
  </si>
  <si>
    <t>Nguyễn Văn Nga</t>
  </si>
  <si>
    <t>Trần Văn Thuyết</t>
  </si>
  <si>
    <t>Đào Văn Duyệt</t>
  </si>
  <si>
    <t>Nguyễn Tiến Đức</t>
  </si>
  <si>
    <t>Lê Hữu Lộc</t>
  </si>
  <si>
    <t>Doãn Văn Đạt</t>
  </si>
  <si>
    <t>Doãn Văn Hải</t>
  </si>
  <si>
    <t>Tốc Mái nhà bếp</t>
  </si>
  <si>
    <t>Doãn Duẫn</t>
  </si>
  <si>
    <t>Tốc mái rạp nắng, nhà bếp</t>
  </si>
  <si>
    <t>Nguyễn Công Hoàn</t>
  </si>
  <si>
    <t>Tốc mái nhà bếp, rạp nắng</t>
  </si>
  <si>
    <t>Nguyễn Văn Tuyến</t>
  </si>
  <si>
    <t>Nguyễn Đình Trọng</t>
  </si>
  <si>
    <t>Nguyễn Văn Vinh</t>
  </si>
  <si>
    <t>Nguyễn Thị Tuận</t>
  </si>
  <si>
    <t>Đào Văn Phiến</t>
  </si>
  <si>
    <t>Nguyễn Thị Diệu</t>
  </si>
  <si>
    <t>Lê Văn Chiến</t>
  </si>
  <si>
    <t>Đào Công Lý</t>
  </si>
  <si>
    <t>Đào Thị Văn</t>
  </si>
  <si>
    <t>Doãn Văn Truyền</t>
  </si>
  <si>
    <t>Thái Văn Lý</t>
  </si>
  <si>
    <t>Doãn Văn Trọng</t>
  </si>
  <si>
    <t>Doãn Ngọc Uyên</t>
  </si>
  <si>
    <t>Thái Thị Liệu</t>
  </si>
  <si>
    <t>Bùi Văn Định</t>
  </si>
  <si>
    <t>Nguyễn Tiến Phụng</t>
  </si>
  <si>
    <t>Nguyễn Tiến Nhật</t>
  </si>
  <si>
    <t>Nguyễn Trọng Tuấn</t>
  </si>
  <si>
    <t>Phan Thị Khuyền</t>
  </si>
  <si>
    <t>Trần Anh Phương</t>
  </si>
  <si>
    <t>Đào Văn Hứng</t>
  </si>
  <si>
    <t>nGuyễn Thị Tùng</t>
  </si>
  <si>
    <t>Nguyễn Tiến Lân</t>
  </si>
  <si>
    <t>Đào Quốc Thắng</t>
  </si>
  <si>
    <t>Trần Hữu Huế</t>
  </si>
  <si>
    <t>THÔN HOA TRUNG</t>
  </si>
  <si>
    <t>Công trình phụ trợ</t>
  </si>
  <si>
    <r>
      <rPr>
        <b/>
        <sz val="12"/>
        <color theme="1"/>
        <rFont val="Times New Roman"/>
        <family val="1"/>
      </rPr>
      <t>Loại nhà</t>
    </r>
    <r>
      <rPr>
        <b/>
        <i/>
        <sz val="11"/>
        <color theme="1"/>
        <rFont val="Times New Roman"/>
        <family val="1"/>
      </rPr>
      <t xml:space="preserve"> </t>
    </r>
    <r>
      <rPr>
        <b/>
        <i/>
        <sz val="10"/>
        <color theme="1"/>
        <rFont val="Times New Roman"/>
        <family val="1"/>
      </rPr>
      <t>(kiên cố, bán kiên cố, đơn sơ)</t>
    </r>
    <r>
      <rPr>
        <b/>
        <sz val="11"/>
        <color theme="1"/>
        <rFont val="Times New Roman"/>
        <family val="1"/>
      </rPr>
      <t xml:space="preserve">
</t>
    </r>
  </si>
  <si>
    <t>Phạm Tiến Lực</t>
  </si>
  <si>
    <t>36 tháng</t>
  </si>
  <si>
    <t>Nhà cấp 4</t>
  </si>
  <si>
    <t>rạp, vệ sinh</t>
  </si>
  <si>
    <t>24 tháng</t>
  </si>
  <si>
    <t>Phạm Hữu Cương</t>
  </si>
  <si>
    <t>Lê Ngọc Tân</t>
  </si>
  <si>
    <t>Nguyễn Thị Thanh Huệ</t>
  </si>
  <si>
    <t>60 tháng</t>
  </si>
  <si>
    <t>rạp, bếp</t>
  </si>
  <si>
    <t>50 ngày</t>
  </si>
  <si>
    <t>48 tháng</t>
  </si>
  <si>
    <t>Phạm Thị Tuyên</t>
  </si>
  <si>
    <t>Hoàng Trí Tuệ</t>
  </si>
  <si>
    <t>45 ngày</t>
  </si>
  <si>
    <t>Đào Văn Đoàn</t>
  </si>
  <si>
    <t>Lê Quang Phương</t>
  </si>
  <si>
    <t>Hà Quốc Thịnh</t>
  </si>
  <si>
    <t>Nguyễn Văn Điền</t>
  </si>
  <si>
    <t>chuồng bò</t>
  </si>
  <si>
    <t>Thái Văn Dương</t>
  </si>
  <si>
    <t>rạp pụ trợ</t>
  </si>
  <si>
    <t>Lê Văn Lương</t>
  </si>
  <si>
    <t>Nguyễn Đức Bảo</t>
  </si>
  <si>
    <t>Phạm Văn Dũng</t>
  </si>
  <si>
    <t>Đào Minh Luận</t>
  </si>
  <si>
    <t>rạp bếp</t>
  </si>
  <si>
    <t xml:space="preserve">Võ Thị Lợi </t>
  </si>
  <si>
    <t>Lê Thị Nga</t>
  </si>
  <si>
    <t>Đào Văn Chiến</t>
  </si>
  <si>
    <t>Doãn Đình Hoa</t>
  </si>
  <si>
    <t>78 tháng</t>
  </si>
  <si>
    <t>Nguyễn Văn Đèo</t>
  </si>
  <si>
    <t>Đào Minh Trí</t>
  </si>
  <si>
    <t>Nguyễn Thị Vy</t>
  </si>
  <si>
    <t>Đào Thị Hương</t>
  </si>
  <si>
    <t>Đào Văn Dũng</t>
  </si>
  <si>
    <t>60 ngày</t>
  </si>
  <si>
    <t>Nuyễn Thị Dương</t>
  </si>
  <si>
    <t>Đào Xuân Phúc</t>
  </si>
  <si>
    <t>bán kiên cố</t>
  </si>
  <si>
    <t>nhà lưới</t>
  </si>
  <si>
    <t>80 tháng</t>
  </si>
  <si>
    <t>Lê Văn Miên</t>
  </si>
  <si>
    <t>Đào Văn Linh</t>
  </si>
  <si>
    <t>Đào Minh Thìn</t>
  </si>
  <si>
    <t>bồn nước</t>
  </si>
  <si>
    <t xml:space="preserve">Lê Thị Hạnh </t>
  </si>
  <si>
    <t>nhà cấp 4</t>
  </si>
  <si>
    <t>Trần Thị Thưởng</t>
  </si>
  <si>
    <t>Trần Đình Anh</t>
  </si>
  <si>
    <t>nhà bếp</t>
  </si>
  <si>
    <t>Phạm Thị Dũng</t>
  </si>
  <si>
    <t>Nguyễn Hữu Nghĩa</t>
  </si>
  <si>
    <t>Đào Văn Toàn</t>
  </si>
  <si>
    <t>Nguyễn Xuân Bách</t>
  </si>
  <si>
    <t>Trần Đức Thịnh</t>
  </si>
  <si>
    <t>Nguyễn Thị Tuỷn</t>
  </si>
  <si>
    <t>10 tháng</t>
  </si>
  <si>
    <t>75 tháng</t>
  </si>
  <si>
    <t>Nguyễn Quảng Hà</t>
  </si>
  <si>
    <t>Đặng Văn Sính</t>
  </si>
  <si>
    <t>60 ngỳ</t>
  </si>
  <si>
    <t xml:space="preserve">Đào Thanh Nghị </t>
  </si>
  <si>
    <t>Nguyễn Thị Phương</t>
  </si>
  <si>
    <t>Thái Ngọc Phiển</t>
  </si>
  <si>
    <t>Lê Minh Thụ</t>
  </si>
  <si>
    <t>rap pụ trợ</t>
  </si>
  <si>
    <t>85 ngày</t>
  </si>
  <si>
    <t>Nguyễn Văn Trành</t>
  </si>
  <si>
    <t>Hà Quốc Thắng</t>
  </si>
  <si>
    <t>Nguyễn Xuân Ngành</t>
  </si>
  <si>
    <t>Đào Văn Thủy</t>
  </si>
  <si>
    <t>Nguyễn Thị Minh</t>
  </si>
  <si>
    <t>Lê Anh Đức</t>
  </si>
  <si>
    <t>Nguyễn Thái Bình</t>
  </si>
  <si>
    <t>Đào Trọng Tấn</t>
  </si>
  <si>
    <t>Đào Phi Hùng</t>
  </si>
  <si>
    <t>Nguyễn Huy Bình</t>
  </si>
  <si>
    <t>Nguyễn Văn Công</t>
  </si>
  <si>
    <t>Nguyễn Đức Thắng</t>
  </si>
  <si>
    <t xml:space="preserve">Lê Đức Thọ </t>
  </si>
  <si>
    <t>Hoàng Thị Khánh</t>
  </si>
  <si>
    <t>Võ Thị Vĩnh</t>
  </si>
  <si>
    <t>Nguyễn Văn Tình</t>
  </si>
  <si>
    <t>Đào Văn Bé</t>
  </si>
  <si>
    <t>Đào Văn Thường</t>
  </si>
  <si>
    <t>Đào Xuân Quỳnh</t>
  </si>
  <si>
    <t>Đào Văn Bơ</t>
  </si>
  <si>
    <t>Nguyễn Văn Anh</t>
  </si>
  <si>
    <t>Doãn Văn Thống</t>
  </si>
  <si>
    <t>Đào Văn Thuận</t>
  </si>
  <si>
    <t>Nguyễn Thị Bính</t>
  </si>
  <si>
    <t>Đào Minh Thành</t>
  </si>
  <si>
    <t>Đào Văn Nghị</t>
  </si>
  <si>
    <t>Nhà tạm trại</t>
  </si>
  <si>
    <t>Đặng Xuân Hùng</t>
  </si>
  <si>
    <t>72 tháng</t>
  </si>
  <si>
    <t>Lê Văn Lý</t>
  </si>
  <si>
    <t xml:space="preserve">nhà cấp 4 </t>
  </si>
  <si>
    <t xml:space="preserve">Thái Thị Liên </t>
  </si>
  <si>
    <t>Lê Hữu Xuyên</t>
  </si>
  <si>
    <t>Thái Bình Dương</t>
  </si>
  <si>
    <t>Hà Thị Thế</t>
  </si>
  <si>
    <t>Nguyễn Văn Toàn</t>
  </si>
  <si>
    <t>Đào Thị Nhỏ</t>
  </si>
  <si>
    <t>Lê Quang Vinh</t>
  </si>
  <si>
    <t>Trần Đình Trung</t>
  </si>
  <si>
    <t>tường rào xây</t>
  </si>
  <si>
    <t>Lê Minh Đức</t>
  </si>
  <si>
    <t xml:space="preserve">Đặng Văn Hiệp </t>
  </si>
  <si>
    <t>Nguyễn Thị Chương</t>
  </si>
  <si>
    <t>Lê Văn Toàn</t>
  </si>
  <si>
    <t>Lê Thị Thảo</t>
  </si>
  <si>
    <t xml:space="preserve">rạp pụ trợ </t>
  </si>
  <si>
    <t>Thái Thị Khương</t>
  </si>
  <si>
    <t>bếp nấu</t>
  </si>
  <si>
    <t>Đào Thị Xuân</t>
  </si>
  <si>
    <t>Thái Hồng Văn</t>
  </si>
  <si>
    <t>Đào Văn Phừng</t>
  </si>
  <si>
    <t>rạp,bếp nấu</t>
  </si>
  <si>
    <t>Nguyễn Thành Vinh</t>
  </si>
  <si>
    <t>Đào Xuân Lĩnh</t>
  </si>
  <si>
    <t>Phạm Đình Viết</t>
  </si>
  <si>
    <t>Hoàng Đức Anh</t>
  </si>
  <si>
    <t>Nguyễn Minh Nguyệt</t>
  </si>
  <si>
    <t>chăn nuôi</t>
  </si>
  <si>
    <t>90 ngày</t>
  </si>
  <si>
    <t>mái che</t>
  </si>
  <si>
    <t>Đặng Thị Nga</t>
  </si>
  <si>
    <t>Phạm Viết Dũng</t>
  </si>
  <si>
    <t xml:space="preserve">nhà bếp </t>
  </si>
  <si>
    <t>nhà  cấp 4</t>
  </si>
  <si>
    <t>Đào Văn Tình</t>
  </si>
  <si>
    <t>Thái Hữu Nghị</t>
  </si>
  <si>
    <t>Hoàng Thị Thuận</t>
  </si>
  <si>
    <t>Thái Văn Diệu</t>
  </si>
  <si>
    <t>Nguyễn Thị Thuần</t>
  </si>
  <si>
    <t>90 tháng</t>
  </si>
  <si>
    <t>Hà Thị Hương</t>
  </si>
  <si>
    <t>Đào Văn Lĩnh</t>
  </si>
  <si>
    <t>Nguyễn Văn Tân</t>
  </si>
  <si>
    <t>THÔN HOA SƠN</t>
  </si>
  <si>
    <t>Lê Thị Liên</t>
  </si>
  <si>
    <t>Trần Thị Hương</t>
  </si>
  <si>
    <t>Nguyễn Văn Thành (T)</t>
  </si>
  <si>
    <t>Đặng Văn Chiểu</t>
  </si>
  <si>
    <t>Nguyễn Thị Kiểm</t>
  </si>
  <si>
    <t>Lê Cao Thắng</t>
  </si>
  <si>
    <t>Đào Quốc Tuấn</t>
  </si>
  <si>
    <t>Trần Văn Lĩnh</t>
  </si>
  <si>
    <t>Đào Văn Anh</t>
  </si>
  <si>
    <t>Nguyễn Văn Thọ</t>
  </si>
  <si>
    <t>Đào Thị Hải</t>
  </si>
  <si>
    <t>Trần Xuân Quyền</t>
  </si>
  <si>
    <t>Nguyễn Văn Thành (H)</t>
  </si>
  <si>
    <t>Phạm Thị Thu Huyền</t>
  </si>
  <si>
    <t>Trần Xuân Lộc</t>
  </si>
  <si>
    <t>Trần Xuân Mời</t>
  </si>
  <si>
    <t xml:space="preserve">Lê Văn Hùng </t>
  </si>
  <si>
    <t>Nguyễn Thị Tuyển</t>
  </si>
  <si>
    <t>Hoàng Thị Thủy</t>
  </si>
  <si>
    <t>Đào Văn Nhân</t>
  </si>
  <si>
    <t>Hoàng Ngọc Đáng</t>
  </si>
  <si>
    <t>Hoàng Trọng Lượng</t>
  </si>
  <si>
    <t>Hoàng Thị Nhung</t>
  </si>
  <si>
    <t>Hoàng Trọng Dũng</t>
  </si>
  <si>
    <t>Phạm Văn Anh</t>
  </si>
  <si>
    <t>Hoàng Xuân Lành</t>
  </si>
  <si>
    <t>Hoàng Ngọc Thịnh</t>
  </si>
  <si>
    <t>Hoàng Văn Thuận</t>
  </si>
  <si>
    <t>Lê Anh Dũng</t>
  </si>
  <si>
    <t>Nguyễn Thị Dung Trung)</t>
  </si>
  <si>
    <t>Nguyễn Tiến Khiêm</t>
  </si>
  <si>
    <t>Phan Văn Lượng</t>
  </si>
  <si>
    <t>Tốc mái nhà xưởng</t>
  </si>
  <si>
    <t>Phan Công Tửu</t>
  </si>
  <si>
    <t>Phạm Thành Trung</t>
  </si>
  <si>
    <t>Phan Văn Giang</t>
  </si>
  <si>
    <t>Lê Văn Đức</t>
  </si>
  <si>
    <t>Nguyễn Thị Viền</t>
  </si>
  <si>
    <t>Phan Văn Bé</t>
  </si>
  <si>
    <t>Phan Công Thị</t>
  </si>
  <si>
    <t>Trần Quang Trung</t>
  </si>
  <si>
    <t>Đặng Văn Tịnh</t>
  </si>
  <si>
    <t>Nguyễn Văn Chương</t>
  </si>
  <si>
    <t>Đào Quốc Tú</t>
  </si>
  <si>
    <t>Đào Xuân Đồng</t>
  </si>
  <si>
    <t>Phan Thị Nguyệt</t>
  </si>
  <si>
    <t>Lê Văn Hiệp</t>
  </si>
  <si>
    <t>Nguyễn Thị Cảnh</t>
  </si>
  <si>
    <t>Đặng Thị Yến</t>
  </si>
  <si>
    <t>Nguyễn Tiến Lan</t>
  </si>
  <si>
    <t>Nguyễn Văn Huy</t>
  </si>
  <si>
    <t>Nguyễn Văn Oanh</t>
  </si>
  <si>
    <t>Nguyễn Thị Kim Anh</t>
  </si>
  <si>
    <t>Hoàng Văn Học</t>
  </si>
  <si>
    <t>Hoàng Đức Khoa</t>
  </si>
  <si>
    <t>Đào Văn Phương</t>
  </si>
  <si>
    <t>Trần Văn Phong</t>
  </si>
  <si>
    <t>Trần Văn Quỳnh</t>
  </si>
  <si>
    <t>Lê Văn Quý</t>
  </si>
  <si>
    <t>Hoàng Văn Chương</t>
  </si>
  <si>
    <t>Tốc mái trại</t>
  </si>
  <si>
    <t>Nguyễn Văn Cử</t>
  </si>
  <si>
    <t>Nguyễn Văn Yên</t>
  </si>
  <si>
    <t>Đào Văn Lượng</t>
  </si>
  <si>
    <t>Phạm Thị Mỹ</t>
  </si>
  <si>
    <t>Phạm Xuân Sỹ</t>
  </si>
  <si>
    <t>Nguyễn Văn Mến</t>
  </si>
  <si>
    <t>Trần Thị Mến</t>
  </si>
  <si>
    <t xml:space="preserve">Trần Văn Độ </t>
  </si>
  <si>
    <t>Nguyễn Tiến Lý</t>
  </si>
  <si>
    <t>Nguyễn Thị Bình (Tuyển)</t>
  </si>
  <si>
    <t>Nguyễn Văn Hoàng</t>
  </si>
  <si>
    <t>THÔN TRUNG ĐỨC</t>
  </si>
  <si>
    <t>Trần Xuân Bốn</t>
  </si>
  <si>
    <t>Tốc mái Công trình phụ</t>
  </si>
  <si>
    <t>Nguyễn Trọng Hùng</t>
  </si>
  <si>
    <t>Tốc mái rạp nắng, đỗ 15m hàng rào</t>
  </si>
  <si>
    <t>Nguyễn Văn Tào</t>
  </si>
  <si>
    <t>Trương Công Mậu</t>
  </si>
  <si>
    <t>Hoàng Xuân Văn</t>
  </si>
  <si>
    <t>Tốc mái chuồng ràn</t>
  </si>
  <si>
    <t>Nguyễn Như Ý</t>
  </si>
  <si>
    <t>Hoàng Thị Thuỷ</t>
  </si>
  <si>
    <t>Phan Văn Tịnh</t>
  </si>
  <si>
    <t>Nguyễn Thị Định</t>
  </si>
  <si>
    <t>Nguyễn Xuân Thịnh</t>
  </si>
  <si>
    <t>Nguyễn Tiến Lự</t>
  </si>
  <si>
    <t>Tốc mái raph nắng</t>
  </si>
  <si>
    <t>Trần đình Thắng</t>
  </si>
  <si>
    <t>Hoàng văn Khuân</t>
  </si>
  <si>
    <t xml:space="preserve">Nguyễn Thị Hoàn </t>
  </si>
  <si>
    <t>Phan Văn Niên</t>
  </si>
  <si>
    <t>Nguyễn Văn Thư</t>
  </si>
  <si>
    <t>Lê Thị Lan</t>
  </si>
  <si>
    <t>Phan Văn Thắng</t>
  </si>
  <si>
    <t>Hoàng Văn Bảo</t>
  </si>
  <si>
    <t>Hoàng Đức Cường</t>
  </si>
  <si>
    <t>Nguyễn Xuân Tình</t>
  </si>
  <si>
    <t>Nguyễn Thanh Hải</t>
  </si>
  <si>
    <t>Nguyễn Tiến Phương</t>
  </si>
  <si>
    <t>Nguyễn Tiến Đường</t>
  </si>
  <si>
    <t>Phan Thị Hà</t>
  </si>
  <si>
    <t>Trần Thị Ngân</t>
  </si>
  <si>
    <t>Nguyễn Tiến Nghị</t>
  </si>
  <si>
    <t>Phạm Văn Đồng</t>
  </si>
  <si>
    <t>Đỗ Quang Phú</t>
  </si>
  <si>
    <t>Võ Xuân Minh</t>
  </si>
  <si>
    <t>Đinh Xuân Hợi</t>
  </si>
  <si>
    <t>Nguyễn Văn Giáo</t>
  </si>
  <si>
    <t>Hoàng Thị Khuy</t>
  </si>
  <si>
    <t>Hà Thị Thơ</t>
  </si>
  <si>
    <t>Lê Hồng Đính</t>
  </si>
  <si>
    <t>Trần Thị Hà</t>
  </si>
  <si>
    <t>Lê Văn Tám</t>
  </si>
  <si>
    <t>Nguyễn Quang Phấn</t>
  </si>
  <si>
    <t>Phạm Ngọc Thơ</t>
  </si>
  <si>
    <t>Hà Xuân Hoa</t>
  </si>
  <si>
    <t>Lê Thị Trinh</t>
  </si>
  <si>
    <t>Đỗ Văn Hoa</t>
  </si>
  <si>
    <t>Nguyễn Văn Yến</t>
  </si>
  <si>
    <t>Nguyễn Thị Luyến</t>
  </si>
  <si>
    <t>Trần Xuân Bắc</t>
  </si>
  <si>
    <t>Trần Thị Minh</t>
  </si>
  <si>
    <t>Hoàng Trọng Nghĩa</t>
  </si>
  <si>
    <t>Nguyễn Thị Dạng</t>
  </si>
  <si>
    <t>Nguyễn Thanh Tình</t>
  </si>
  <si>
    <t>Nguyễn Chí Sinh</t>
  </si>
  <si>
    <t xml:space="preserve">Nguyễn Quang Phấn </t>
  </si>
  <si>
    <t>Hoàng Thị Bình</t>
  </si>
  <si>
    <t>Nguyễn Văn Giang</t>
  </si>
  <si>
    <t>Tốc mái nhà Bếp</t>
  </si>
  <si>
    <t xml:space="preserve">Nguyễn Tiến Văn </t>
  </si>
  <si>
    <t>Phạm Văn Lĩnh</t>
  </si>
  <si>
    <t>Nguyễn Xuân Duẫn</t>
  </si>
  <si>
    <t>Nguyễn Văn Long</t>
  </si>
  <si>
    <t>Nguyễn Thị Kỷ</t>
  </si>
  <si>
    <t>Phan Văn Khánh</t>
  </si>
  <si>
    <t>Nguyễn Thị Duệ</t>
  </si>
  <si>
    <t>Trần Văn Ba</t>
  </si>
  <si>
    <t>Nguyễn Trọng Khương</t>
  </si>
  <si>
    <t>Nguyễn Công Vỵ</t>
  </si>
  <si>
    <t>Hà Thị Lập</t>
  </si>
  <si>
    <t>Võ Thị Chức</t>
  </si>
  <si>
    <t>Nguyễn Tiến Hiệp</t>
  </si>
  <si>
    <t>Lê Công Tuyển</t>
  </si>
  <si>
    <t>Lê Xuân Tiếp</t>
  </si>
  <si>
    <t>Trần Xuân Hoà</t>
  </si>
  <si>
    <t>Trần Thị Liến</t>
  </si>
  <si>
    <t>Lê Đức Thuận</t>
  </si>
  <si>
    <t>Lê Thị Dung</t>
  </si>
  <si>
    <t>Lê Sỹ Nghĩa</t>
  </si>
  <si>
    <t>Trần Văn Chuẩn</t>
  </si>
  <si>
    <t>Phan Thị Lý</t>
  </si>
  <si>
    <t>Nguyễn Đức Tuấn</t>
  </si>
  <si>
    <t>Nguyễn Tiến Xuân</t>
  </si>
  <si>
    <t>Lê Văn Ký</t>
  </si>
  <si>
    <t>Lê Văn Thành</t>
  </si>
  <si>
    <t>Trần Thị Tư</t>
  </si>
  <si>
    <t>Tô Ngọc Tâm</t>
  </si>
  <si>
    <t>Lê Hải Đặng</t>
  </si>
  <si>
    <t>Nguyễn Thị Thương</t>
  </si>
  <si>
    <t>Võ Thị Vân</t>
  </si>
  <si>
    <t>Lê Xuân Tuyền</t>
  </si>
  <si>
    <t>Phan Công Thao</t>
  </si>
  <si>
    <t>Hoàng Thị Quế</t>
  </si>
  <si>
    <t>Phan Thị Tương</t>
  </si>
  <si>
    <t>Trương Thị Nguyệt</t>
  </si>
  <si>
    <t>Lê Thị Lam</t>
  </si>
  <si>
    <t>Lê Văn Nguyệt</t>
  </si>
  <si>
    <t>Lê Văn Bính</t>
  </si>
  <si>
    <t>Nguyễn Thị Nhưng</t>
  </si>
  <si>
    <t xml:space="preserve">Lê Xuân Năm </t>
  </si>
  <si>
    <t>Phạm Hồng Sơn</t>
  </si>
  <si>
    <t>Tốc mái trang trại</t>
  </si>
  <si>
    <t>Trần Thị Việt</t>
  </si>
  <si>
    <t>Lê Như Quý</t>
  </si>
  <si>
    <t>Nguyễn Thanh Tùng</t>
  </si>
  <si>
    <t>Nguyễn Thị Tứ</t>
  </si>
  <si>
    <t>Phạm Ngọc Nam</t>
  </si>
  <si>
    <t>Phạm Ngọc Huyên</t>
  </si>
  <si>
    <t>Nguyễn Văn Tâm</t>
  </si>
  <si>
    <t>Nguyễn Thị Phụ</t>
  </si>
  <si>
    <t>Nguyễn Văn Chín</t>
  </si>
  <si>
    <t>Lê Công Hoàn</t>
  </si>
  <si>
    <t>Phan Thị Loan</t>
  </si>
  <si>
    <t>Lê Nhỏ</t>
  </si>
  <si>
    <t>Đào Văn Lục</t>
  </si>
  <si>
    <t>Đặng Đình Trạch</t>
  </si>
  <si>
    <t>Nguyễn Viết Xuân</t>
  </si>
  <si>
    <t>Phan Hồng Quân</t>
  </si>
  <si>
    <t>Nguyễn Thị Lệ</t>
  </si>
  <si>
    <t>Đặng Thị Khang</t>
  </si>
  <si>
    <t>Hương Thị Hương</t>
  </si>
  <si>
    <t>Đào Thị Lý</t>
  </si>
  <si>
    <t>Nguyễn Minh Thi</t>
  </si>
  <si>
    <t>Lê Thị Thái</t>
  </si>
  <si>
    <t>Nguyễn Văn Đạt</t>
  </si>
  <si>
    <t>Đặng Đình Quang</t>
  </si>
  <si>
    <t>Phạm Văn Phương</t>
  </si>
  <si>
    <t>Nguyễn Xuân Trường</t>
  </si>
  <si>
    <t>Lê Văn Uyên</t>
  </si>
  <si>
    <t>Lê Văn Hậu</t>
  </si>
  <si>
    <t xml:space="preserve">Phan Văn Toản </t>
  </si>
  <si>
    <t>Nguyễn Văn Hợi</t>
  </si>
  <si>
    <t>Nguyễn Văn Trí</t>
  </si>
  <si>
    <t>Phạm Đình Công</t>
  </si>
  <si>
    <t>Lê Đức Hoài</t>
  </si>
  <si>
    <t>Lê Ngọc Quý</t>
  </si>
  <si>
    <t>Nguyễn Thị Tong</t>
  </si>
  <si>
    <t>Nguyễn Thị Sau</t>
  </si>
  <si>
    <t>Trương Văn Hợi</t>
  </si>
  <si>
    <t>Đào Văn Quý</t>
  </si>
  <si>
    <t>Trương Thị Thảo</t>
  </si>
  <si>
    <t>Nguyễn Thị Luận</t>
  </si>
  <si>
    <t>Nguyễn Trọng Đường</t>
  </si>
  <si>
    <t>Lê Thị Chung</t>
  </si>
  <si>
    <t>Lê Thanh Vân</t>
  </si>
  <si>
    <t>Lê Công Phiến</t>
  </si>
  <si>
    <t>Lê Đức Bách</t>
  </si>
  <si>
    <t>Nguyễn Văn Hùng</t>
  </si>
  <si>
    <t>Tốc mái rạp</t>
  </si>
  <si>
    <t>Nguyễn Văn Khánh</t>
  </si>
  <si>
    <t>Lê Ngọc Đoàn</t>
  </si>
  <si>
    <t>Trần Thị Liên</t>
  </si>
  <si>
    <t>Lê Ngọc Đồng</t>
  </si>
  <si>
    <t>Tốc mái trại chăn nuôi</t>
  </si>
  <si>
    <t>Lê Hoài Nam</t>
  </si>
  <si>
    <t>Lê Minh</t>
  </si>
  <si>
    <t>Nguyễn Xuân Linh</t>
  </si>
  <si>
    <t>Trần Thị Huệ</t>
  </si>
  <si>
    <t>Trương Xuân Hành</t>
  </si>
  <si>
    <t>Đỗ nhà lưới</t>
  </si>
  <si>
    <t>TỔNG</t>
  </si>
  <si>
    <t>Ngày         tháng 10 năm 2025</t>
  </si>
  <si>
    <t>Ngày         tháng  10 năm 2025</t>
  </si>
  <si>
    <t>Ngày         tháng 10  năm 2025</t>
  </si>
  <si>
    <t>UBND XÃ KỲ HOA</t>
  </si>
  <si>
    <t>PHÒNG KINH TẾ</t>
  </si>
  <si>
    <t>CỘNG HÒA XÃ HỘI CHỦ NGHĨA VIỆT NAM</t>
  </si>
  <si>
    <t>Độc - lập - Tự do - Hạnh phúc</t>
  </si>
  <si>
    <t>DANH SÁCH</t>
  </si>
  <si>
    <t>Các hộ có diện tích đất lâm nghiệp từ 4,5 ha trở lên bị thiệt hại nặng do bão số 10 năm 2025</t>
  </si>
  <si>
    <t>Họ và tên chủ hộ</t>
  </si>
  <si>
    <t>Diện tich (ha)</t>
  </si>
  <si>
    <t>Chổ ở hiên nay</t>
  </si>
  <si>
    <t>Xuân Thọ</t>
  </si>
  <si>
    <t>Hoa Đông</t>
  </si>
  <si>
    <t>Đông Văn</t>
  </si>
  <si>
    <t>Xuân Dục</t>
  </si>
  <si>
    <t>Trung Thương</t>
  </si>
  <si>
    <t>Tấn Sơn</t>
  </si>
  <si>
    <t>Hoa Tiến</t>
  </si>
  <si>
    <t>Hoa Tân</t>
  </si>
  <si>
    <t>Hoa Trung</t>
  </si>
  <si>
    <t>Trung Đức</t>
  </si>
  <si>
    <t>Hoa Sơn</t>
  </si>
  <si>
    <t>Trường Lạc</t>
  </si>
  <si>
    <t>Đặng Văn Đèo</t>
  </si>
  <si>
    <t>Đào Văn Quỳnh</t>
  </si>
  <si>
    <t>Trương Quang Tình</t>
  </si>
  <si>
    <t>Hoa Thắng</t>
  </si>
  <si>
    <t>Số cây trồng/ha</t>
  </si>
  <si>
    <t>Tổng số cây</t>
  </si>
  <si>
    <t>Đơn gia</t>
  </si>
  <si>
    <t>Thành tiền</t>
  </si>
  <si>
    <t>THÔN HOA THẮNG</t>
  </si>
  <si>
    <t>Thời gian trồng (năm)</t>
  </si>
  <si>
    <t>Phạm Thị Thu</t>
  </si>
  <si>
    <t>Nguyễn Thị Dũng</t>
  </si>
  <si>
    <t>25 con gà (10kg)</t>
  </si>
  <si>
    <t>Nguyễn Thị Tân</t>
  </si>
  <si>
    <t>15 tấm bia rô</t>
  </si>
  <si>
    <t>31 viên ngói</t>
  </si>
  <si>
    <t>15 viên bia rô</t>
  </si>
  <si>
    <t>Lê Thị Lai</t>
  </si>
  <si>
    <t>30 viên bia rô</t>
  </si>
  <si>
    <t>tốc ngói</t>
  </si>
  <si>
    <t>Nguyễn Anh Tuấn</t>
  </si>
  <si>
    <t>5 viên bia rô</t>
  </si>
  <si>
    <t>5 tấm bia rô</t>
  </si>
  <si>
    <t>10 con gà</t>
  </si>
  <si>
    <t>Nguyễn Thị Liên</t>
  </si>
  <si>
    <t>Nguyễn Minh Thông</t>
  </si>
  <si>
    <t>Trần Thị Lợi</t>
  </si>
  <si>
    <t>10 tấm bia rô</t>
  </si>
  <si>
    <t>Nguyễn Văn Lam</t>
  </si>
  <si>
    <t>nhà sau</t>
  </si>
  <si>
    <t>Nguyễn Văn Thủy</t>
  </si>
  <si>
    <t>nhà xưởng</t>
  </si>
  <si>
    <t>1 cây mít, 1 cây chay</t>
  </si>
  <si>
    <t>Cao Xuân Thái</t>
  </si>
  <si>
    <t>mái nhà bếp</t>
  </si>
  <si>
    <t>Cao Xuân An</t>
  </si>
  <si>
    <t>200 viên ngói</t>
  </si>
  <si>
    <t>20 tấm bia rô</t>
  </si>
  <si>
    <t>cây Mít</t>
  </si>
  <si>
    <t>Phạm Văn Thân</t>
  </si>
  <si>
    <t>Nhà để xe</t>
  </si>
  <si>
    <t>Đào Thành Đoàn</t>
  </si>
  <si>
    <t xml:space="preserve">tốc mai chuồng </t>
  </si>
  <si>
    <t>có 5000m2 ở Kỳ Thượng</t>
  </si>
  <si>
    <t>Trần Văn Toàn</t>
  </si>
  <si>
    <t>Nguyễn Thị Xuyên</t>
  </si>
  <si>
    <t>sập công trình phụ</t>
  </si>
  <si>
    <t>Đào Anh Sơn</t>
  </si>
  <si>
    <t>nhãn, mít</t>
  </si>
  <si>
    <t>Lê Thị Thuyết</t>
  </si>
  <si>
    <t>Trần Xuân Đằng</t>
  </si>
  <si>
    <t>10 viên bia rô</t>
  </si>
  <si>
    <t>Nguyễn Thị Đua</t>
  </si>
  <si>
    <t>rạp bia rô</t>
  </si>
  <si>
    <t>Đặng Văn Lân</t>
  </si>
  <si>
    <t>45 tấm bia rô</t>
  </si>
  <si>
    <t>chuồng gà</t>
  </si>
  <si>
    <t>Đặng Văn Thành</t>
  </si>
  <si>
    <t>60 tấm bia rô</t>
  </si>
  <si>
    <t>Thái Hữu Khánh Nam</t>
  </si>
  <si>
    <t>19 tấm bia rô, bồn nước</t>
  </si>
  <si>
    <t>ổi, nhạn</t>
  </si>
  <si>
    <t>Doãn Văn Tám</t>
  </si>
  <si>
    <t>Thái Thị Hiền</t>
  </si>
  <si>
    <t>Tràm trồng ở phường Hải Ninh 17ha</t>
  </si>
  <si>
    <t>Trần Văn Quang</t>
  </si>
  <si>
    <t>nhà bếp, chồng lợn</t>
  </si>
  <si>
    <t>mít, chanh, ổi</t>
  </si>
  <si>
    <t>Phạm Văn Tùng</t>
  </si>
  <si>
    <t>10 viên ngói úp</t>
  </si>
  <si>
    <t>50 viên bia rô</t>
  </si>
  <si>
    <t>Đào Đình Điệp</t>
  </si>
  <si>
    <t>Chuồng trâu</t>
  </si>
  <si>
    <t>mít, bưởi</t>
  </si>
  <si>
    <t>Thái Trường Sơn</t>
  </si>
  <si>
    <t xml:space="preserve">rạp </t>
  </si>
  <si>
    <t>2000m2 lúa ở Kỳ Châu</t>
  </si>
  <si>
    <t>Thái Doãn Thìn</t>
  </si>
  <si>
    <t>Nguyễn Văn Hoặc</t>
  </si>
  <si>
    <t>Chuồng gà</t>
  </si>
  <si>
    <t>1000m sắn</t>
  </si>
  <si>
    <t>Dương Anh Tuấn</t>
  </si>
  <si>
    <t>Đặng Văn Quyết</t>
  </si>
  <si>
    <t>Phùng Thị Tạnh</t>
  </si>
  <si>
    <t>11 tấm bia rô</t>
  </si>
  <si>
    <t>150 viên ngói</t>
  </si>
  <si>
    <t>40 tấm bia rô</t>
  </si>
  <si>
    <t>Lê Thị Thành</t>
  </si>
  <si>
    <t>Phạm Xuân Mạnh</t>
  </si>
  <si>
    <t>Chuồng chăn nuôi</t>
  </si>
  <si>
    <t>nhà kho, chuồng lợn</t>
  </si>
  <si>
    <t>4 cây bưởi, nhanx</t>
  </si>
  <si>
    <t>Trần Văn Thứ</t>
  </si>
  <si>
    <t>Phạm Xuân Thắng</t>
  </si>
  <si>
    <t>Lê Hữu Nhuận</t>
  </si>
  <si>
    <t>8 tấm bia rô</t>
  </si>
  <si>
    <t>Nguyễn Thị Dương</t>
  </si>
  <si>
    <t>36 viên ngói</t>
  </si>
  <si>
    <t>5 viên ngói úp</t>
  </si>
  <si>
    <t>Nguyễn Thị Vĩnh</t>
  </si>
  <si>
    <t>30 con gà</t>
  </si>
  <si>
    <t>Nguyễn Tiến Trình</t>
  </si>
  <si>
    <t>Trồng ở Kỳ Trinh 7 ha</t>
  </si>
  <si>
    <t>Trồng ở Kỳ Hưng 1ha</t>
  </si>
  <si>
    <t>Doãn Đức Thuận</t>
  </si>
  <si>
    <t>Nguyễn Ngọc Hải</t>
  </si>
  <si>
    <t>Cao Xuân Tình</t>
  </si>
  <si>
    <t>Trồng tại Kỳ Thịnh 10ha</t>
  </si>
  <si>
    <t>Thái Hữu Thìn</t>
  </si>
  <si>
    <t>Đào Văn Hiền</t>
  </si>
  <si>
    <t>7 viên bia rô</t>
  </si>
  <si>
    <t>Trần Nhật Nga</t>
  </si>
  <si>
    <t>Lê Văn Tiến</t>
  </si>
  <si>
    <t>2 tấm tôn</t>
  </si>
  <si>
    <t>Đào Anh Tâm</t>
  </si>
  <si>
    <t>Trần Xuân Liệu</t>
  </si>
  <si>
    <t>7 tấm bia rô</t>
  </si>
  <si>
    <t>Đào Văn Đề</t>
  </si>
  <si>
    <t>10 tấm tôn</t>
  </si>
  <si>
    <t>Doãn Thị Thắm</t>
  </si>
  <si>
    <t>Đào Xuân Thành</t>
  </si>
  <si>
    <t>Đào Văn Lưu</t>
  </si>
  <si>
    <t>Đặng Văn Tuyết</t>
  </si>
  <si>
    <t>Đặng Thị Linh</t>
  </si>
  <si>
    <t>Đặng Thị Sánh</t>
  </si>
  <si>
    <t>tốc mái, 
15 viên ngói úp</t>
  </si>
  <si>
    <t>Đào Văn Bốn</t>
  </si>
  <si>
    <t>50 còn gà, ngan</t>
  </si>
  <si>
    <t>Trương Quang Điền</t>
  </si>
  <si>
    <t>Thái Thị Sen</t>
  </si>
  <si>
    <t xml:space="preserve">tốc mái </t>
  </si>
  <si>
    <t>Thiều Thị Lưu</t>
  </si>
  <si>
    <t>Phạm Thị Phương</t>
  </si>
  <si>
    <t>Đặng Quốc Tuấn</t>
  </si>
  <si>
    <t>Nguyễn Hữu An</t>
  </si>
  <si>
    <t>Nguyễn Lý Tưởng</t>
  </si>
  <si>
    <t>40 viên</t>
  </si>
  <si>
    <t>Đào Xuân Hà</t>
  </si>
  <si>
    <t>Phùng Thị Tuân</t>
  </si>
  <si>
    <t>Nguyễn Thị Nhung</t>
  </si>
  <si>
    <t>Đào Văn Vinh</t>
  </si>
  <si>
    <t>Nguyễn Thị Tuyến</t>
  </si>
  <si>
    <t>Phạm Văn Hoành</t>
  </si>
  <si>
    <t>Nguyễn Văn Hợp</t>
  </si>
  <si>
    <t>Lê Văn Nam</t>
  </si>
  <si>
    <t>10 tấm bia ro</t>
  </si>
  <si>
    <t>Trần Mạnh Đức</t>
  </si>
  <si>
    <t>Lê Văn Đoanh</t>
  </si>
  <si>
    <t>Nguyễn Thị Thoi</t>
  </si>
  <si>
    <t>Đặng Văn Lý</t>
  </si>
  <si>
    <t>Lê Văn Đèo</t>
  </si>
  <si>
    <t>8 tấm bia  rô</t>
  </si>
  <si>
    <t>Lê Ngọc Anh</t>
  </si>
  <si>
    <t>Đào Thị Thuận</t>
  </si>
  <si>
    <t>Thái Văn Ninh</t>
  </si>
  <si>
    <t>30 tấm bia rô</t>
  </si>
  <si>
    <t>Nguyễn Văn Hải</t>
  </si>
  <si>
    <t>Doãn Văn Huân</t>
  </si>
  <si>
    <t>20 con gà</t>
  </si>
  <si>
    <t>tốc mái</t>
  </si>
  <si>
    <t>Doãn Văn Điền</t>
  </si>
  <si>
    <t>Doãn Văn Đề</t>
  </si>
  <si>
    <t>Tôc mái</t>
  </si>
  <si>
    <t>Nguyễn Thị Bưởi</t>
  </si>
  <si>
    <t>100m2 rạp</t>
  </si>
  <si>
    <t>Đào Văn Vũ</t>
  </si>
  <si>
    <t xml:space="preserve">Tốc mái </t>
  </si>
  <si>
    <t>Đào Văn Đức</t>
  </si>
  <si>
    <t>Đào Văn Thám</t>
  </si>
  <si>
    <t>Doãn Thị Hải</t>
  </si>
  <si>
    <t>Đào Thị Oanh</t>
  </si>
  <si>
    <t>Phạm Vũ Quang</t>
  </si>
  <si>
    <t>Nguyễn Văn Tý</t>
  </si>
  <si>
    <t>hỏng rạp</t>
  </si>
  <si>
    <t>Đặng Đình Thảo</t>
  </si>
  <si>
    <t>23 tấm bia rô</t>
  </si>
  <si>
    <t>Trương Quang Tuyển</t>
  </si>
  <si>
    <t>Nguyễn Văn Thiện</t>
  </si>
  <si>
    <t>Nguyễn Đức Mậu</t>
  </si>
  <si>
    <t>tốc mái 30%</t>
  </si>
  <si>
    <t>tốc mái 50%</t>
  </si>
  <si>
    <t>Hoàng Văn Cường</t>
  </si>
  <si>
    <t>Nguyễn Ngọc Hà</t>
  </si>
  <si>
    <t>Trần Thị Bích Phong</t>
  </si>
  <si>
    <t>rạp tôn hư 30%</t>
  </si>
  <si>
    <t>Hoàng Văn Nghị</t>
  </si>
  <si>
    <t>Đặng Thị Tuệ</t>
  </si>
  <si>
    <t>Doãn Thị Hoán</t>
  </si>
  <si>
    <t>Tốc mái ngói</t>
  </si>
  <si>
    <t>Phạm Văn Phúc</t>
  </si>
  <si>
    <t>nhà xưởng tốc 8 tấm bia rô</t>
  </si>
  <si>
    <t xml:space="preserve">Ướt 3 tấn xi </t>
  </si>
  <si>
    <t>Nguyễn Văn Bé</t>
  </si>
  <si>
    <t>Nguyễn Thành Tâm</t>
  </si>
  <si>
    <t>Gãy rạp, tốc mái nhà xưởng 20 tấm bia rô</t>
  </si>
  <si>
    <t>Thái Văn Hà</t>
  </si>
  <si>
    <t>Nguyễn Đình Thi</t>
  </si>
  <si>
    <t>tốc ngói 30 viên</t>
  </si>
  <si>
    <t>Trần Văn Dũng</t>
  </si>
  <si>
    <t>Trần Thị Hiền</t>
  </si>
  <si>
    <t>20 viên ngói</t>
  </si>
  <si>
    <t>5 tấm bia  rô</t>
  </si>
  <si>
    <t>Cao Xuân Trà</t>
  </si>
  <si>
    <t>Tốc ngói</t>
  </si>
  <si>
    <t>Chuồng lợn</t>
  </si>
  <si>
    <t>Phạm Trung Tuần</t>
  </si>
  <si>
    <t>Trần Xuân Vường</t>
  </si>
  <si>
    <t>Thiều Thị Tuyền</t>
  </si>
  <si>
    <t>30 viên ngói</t>
  </si>
  <si>
    <t>Trần Văn Tỵ</t>
  </si>
  <si>
    <t>Phan Thị Mận</t>
  </si>
  <si>
    <t>Doãn Văn Linh</t>
  </si>
  <si>
    <t xml:space="preserve">Chuồng bò </t>
  </si>
  <si>
    <t>Doãn Văn Tuyền</t>
  </si>
  <si>
    <t>Nguyễn Thị Hường</t>
  </si>
  <si>
    <t>Trương Thị Hoàn</t>
  </si>
  <si>
    <t>Đào Anh Cẩm</t>
  </si>
  <si>
    <t>mái che sau nhà</t>
  </si>
  <si>
    <t>Nguyễn Văn Thông</t>
  </si>
  <si>
    <t>Ngày         tháng         năm 2025</t>
  </si>
  <si>
    <t>Thiệt hại trên 70%</t>
  </si>
  <si>
    <t>Thiệt hại từ 30% đến 70%</t>
  </si>
  <si>
    <t>Kinh phí hỗ trợ</t>
  </si>
  <si>
    <r>
      <t>Số QĐ</t>
    </r>
    <r>
      <rPr>
        <sz val="8"/>
        <color theme="1"/>
        <rFont val="Times New Roman"/>
        <family val="1"/>
      </rPr>
      <t xml:space="preserve"> </t>
    </r>
    <r>
      <rPr>
        <b/>
        <sz val="8"/>
        <color theme="1"/>
        <rFont val="Times New Roman"/>
        <family val="1"/>
      </rPr>
      <t>hỗ trợ</t>
    </r>
  </si>
  <si>
    <t xml:space="preserve">ỦY BAN NHÂN DÂN ……………….  </t>
  </si>
  <si>
    <t>(Từ ngày.... tháng.... năm ……. đến ngày ….. tháng.... năm....)</t>
  </si>
  <si>
    <t>TỔNG HỢP ĐỀ XUẤT HỖ TRỢ ĐỐI VỚI LÂM NGHIỆP BỊ THIỆT HẠI DO BÃO SỐ 10 NĂM 2025</t>
  </si>
  <si>
    <t>Thôn</t>
  </si>
  <si>
    <t>Tổng giá trị thiệt hại (triệu đồng)</t>
  </si>
  <si>
    <t>Diện tích cây rừng, cây lâm sản ngoài gỗ trồng trên đất lâm nghiệp mới trồng đến 1/2 chu kỳ khai thác (ha)</t>
  </si>
  <si>
    <r>
      <t>Diện tích cây rừng, cây lâm sản ngoài gỗ trồng trên đất lâm nghiệp trên</t>
    </r>
    <r>
      <rPr>
        <sz val="8"/>
        <color theme="1"/>
        <rFont val="Times New Roman"/>
        <family val="1"/>
      </rPr>
      <t xml:space="preserve"> </t>
    </r>
    <r>
      <rPr>
        <b/>
        <sz val="8"/>
        <color theme="1"/>
        <rFont val="Times New Roman"/>
        <family val="1"/>
      </rPr>
      <t>1/2 chu kỳ khai thác, diện tích rừng trồng gỗ lớn trên</t>
    </r>
    <r>
      <rPr>
        <sz val="8"/>
        <color theme="1"/>
        <rFont val="Times New Roman"/>
        <family val="1"/>
      </rPr>
      <t xml:space="preserve"> </t>
    </r>
    <r>
      <rPr>
        <b/>
        <sz val="8"/>
        <color theme="1"/>
        <rFont val="Times New Roman"/>
        <family val="1"/>
      </rPr>
      <t>03 năm tuổi (ha)</t>
    </r>
  </si>
  <si>
    <t>Tổng NSNN hỗ trợ (triệu đồng)</t>
  </si>
  <si>
    <t>NSTW (triệu đồng)</t>
  </si>
  <si>
    <t>NSĐP đảm bảo (triệu đồng)</t>
  </si>
  <si>
    <t>Tân Thắng</t>
  </si>
  <si>
    <t xml:space="preserve">Xuân Dục </t>
  </si>
  <si>
    <t>Trung Thượng</t>
  </si>
  <si>
    <t>Kỳ Khang</t>
  </si>
  <si>
    <t>Tổng:</t>
  </si>
  <si>
    <t>T T</t>
  </si>
  <si>
    <t>Địa phương (tỉnh, huyện, xã)</t>
  </si>
  <si>
    <t>Tổng giá trị thiệt hại</t>
  </si>
  <si>
    <t>Thiệt hại trên 70% diện tích</t>
  </si>
  <si>
    <t>Thiệt hại từ 30% đến 70% diện tích</t>
  </si>
  <si>
    <t>Số QĐ hỗ trợ</t>
  </si>
  <si>
    <t>Diện tích lúa</t>
  </si>
  <si>
    <t>Diện tích mạ</t>
  </si>
  <si>
    <t>Cây hàng năm khác</t>
  </si>
  <si>
    <t>Cây trồng lâu năm</t>
  </si>
  <si>
    <t>Tổng NSNN hỗ trợ</t>
  </si>
  <si>
    <t>NSTW</t>
  </si>
  <si>
    <t>NSĐP đảm bảo</t>
  </si>
  <si>
    <t>Sau gieo trồng từ 01 đến 10 ngày</t>
  </si>
  <si>
    <t>Sau gieo trồng từ 10 đến 45 ngày</t>
  </si>
  <si>
    <t>Sau gieo trồng trên 45 ngày</t>
  </si>
  <si>
    <t>Giai đoạn cây con (gieo trồng đến 1/3 thời gian sinh trưởng)</t>
  </si>
  <si>
    <r>
      <t>Giai đoạn cây đang phát triển (trên</t>
    </r>
    <r>
      <rPr>
        <sz val="5"/>
        <color theme="1"/>
        <rFont val="Times New Roman"/>
        <family val="1"/>
      </rPr>
      <t xml:space="preserve"> </t>
    </r>
    <r>
      <rPr>
        <b/>
        <sz val="5"/>
        <color theme="1"/>
        <rFont val="Times New Roman"/>
        <family val="1"/>
      </rPr>
      <t>1/3 đến</t>
    </r>
    <r>
      <rPr>
        <sz val="5"/>
        <color theme="1"/>
        <rFont val="Times New Roman"/>
        <family val="1"/>
      </rPr>
      <t xml:space="preserve"> </t>
    </r>
    <r>
      <rPr>
        <b/>
        <sz val="5"/>
        <color theme="1"/>
        <rFont val="Times New Roman"/>
        <family val="1"/>
      </rPr>
      <t>2/3 thời gian sinh trưởng)</t>
    </r>
  </si>
  <si>
    <r>
      <t>Giai đoạn cận thu hoạch (trên</t>
    </r>
    <r>
      <rPr>
        <sz val="5"/>
        <color theme="1"/>
        <rFont val="Times New Roman"/>
        <family val="1"/>
      </rPr>
      <t xml:space="preserve"> </t>
    </r>
    <r>
      <rPr>
        <b/>
        <sz val="5"/>
        <color theme="1"/>
        <rFont val="Times New Roman"/>
        <family val="1"/>
      </rPr>
      <t>2/3 thời gian sinh trưởng)</t>
    </r>
  </si>
  <si>
    <r>
      <t>Vườn cây ở thời kỳ kiến thiết</t>
    </r>
    <r>
      <rPr>
        <sz val="5"/>
        <color theme="1"/>
        <rFont val="Times New Roman"/>
        <family val="1"/>
      </rPr>
      <t xml:space="preserve"> </t>
    </r>
    <r>
      <rPr>
        <b/>
        <sz val="5"/>
        <color theme="1"/>
        <rFont val="Times New Roman"/>
        <family val="1"/>
      </rPr>
      <t>cơ bản</t>
    </r>
  </si>
  <si>
    <r>
      <t>Vườn cây ở thời kỳ kinh</t>
    </r>
    <r>
      <rPr>
        <sz val="5"/>
        <color theme="1"/>
        <rFont val="Times New Roman"/>
        <family val="1"/>
      </rPr>
      <t xml:space="preserve"> </t>
    </r>
    <r>
      <rPr>
        <b/>
        <sz val="5"/>
        <color theme="1"/>
        <rFont val="Times New Roman"/>
        <family val="1"/>
      </rPr>
      <t>doanh thiệt hại đến năng suất thu hoạch</t>
    </r>
    <r>
      <rPr>
        <sz val="5"/>
        <color theme="1"/>
        <rFont val="Times New Roman"/>
        <family val="1"/>
      </rPr>
      <t xml:space="preserve"> </t>
    </r>
    <r>
      <rPr>
        <b/>
        <sz val="5"/>
        <color theme="1"/>
        <rFont val="Times New Roman"/>
        <family val="1"/>
      </rPr>
      <t>nhưng cây không chết</t>
    </r>
  </si>
  <si>
    <r>
      <t>Vườn cây ở thời kỳ</t>
    </r>
    <r>
      <rPr>
        <sz val="5"/>
        <color theme="1"/>
        <rFont val="Times New Roman"/>
        <family val="1"/>
      </rPr>
      <t xml:space="preserve"> </t>
    </r>
    <r>
      <rPr>
        <b/>
        <sz val="5"/>
        <color theme="1"/>
        <rFont val="Times New Roman"/>
        <family val="1"/>
      </rPr>
      <t>kinh doanh thiệt hại làm chết cây hoặc đánh giá là cây không còn khả năng phục hồi trở lại trạng thái bình thường; vườn cây đầu dòng ở giai đoạn được khai thác vật</t>
    </r>
    <r>
      <rPr>
        <sz val="5"/>
        <color theme="1"/>
        <rFont val="Times New Roman"/>
        <family val="1"/>
      </rPr>
      <t xml:space="preserve"> </t>
    </r>
    <r>
      <rPr>
        <b/>
        <sz val="5"/>
        <color theme="1"/>
        <rFont val="Times New Roman"/>
        <family val="1"/>
      </rPr>
      <t>liệu nhân</t>
    </r>
    <r>
      <rPr>
        <sz val="5"/>
        <color theme="1"/>
        <rFont val="Times New Roman"/>
        <family val="1"/>
      </rPr>
      <t xml:space="preserve"> </t>
    </r>
    <r>
      <rPr>
        <b/>
        <sz val="5"/>
        <color theme="1"/>
        <rFont val="Times New Roman"/>
        <family val="1"/>
      </rPr>
      <t>giống</t>
    </r>
  </si>
  <si>
    <r>
      <t>Cây giống trong</t>
    </r>
    <r>
      <rPr>
        <sz val="5"/>
        <color theme="1"/>
        <rFont val="Times New Roman"/>
        <family val="1"/>
      </rPr>
      <t xml:space="preserve"> </t>
    </r>
    <r>
      <rPr>
        <b/>
        <sz val="5"/>
        <color theme="1"/>
        <rFont val="Times New Roman"/>
        <family val="1"/>
      </rPr>
      <t>giai đoạn vườn ươm được nhân giống từ nguồn vật liệu</t>
    </r>
    <r>
      <rPr>
        <sz val="5"/>
        <color theme="1"/>
        <rFont val="Times New Roman"/>
        <family val="1"/>
      </rPr>
      <t xml:space="preserve"> </t>
    </r>
    <r>
      <rPr>
        <b/>
        <sz val="5"/>
        <color theme="1"/>
        <rFont val="Times New Roman"/>
        <family val="1"/>
      </rPr>
      <t>khai thác từ cây đầu dòng;</t>
    </r>
    <r>
      <rPr>
        <sz val="5"/>
        <color theme="1"/>
        <rFont val="Times New Roman"/>
        <family val="1"/>
      </rPr>
      <t xml:space="preserve"> </t>
    </r>
    <r>
      <rPr>
        <b/>
        <sz val="5"/>
        <color theme="1"/>
        <rFont val="Times New Roman"/>
        <family val="1"/>
      </rPr>
      <t>vườn cây</t>
    </r>
    <r>
      <rPr>
        <sz val="5"/>
        <color theme="1"/>
        <rFont val="Times New Roman"/>
        <family val="1"/>
      </rPr>
      <t xml:space="preserve"> </t>
    </r>
    <r>
      <rPr>
        <b/>
        <sz val="5"/>
        <color theme="1"/>
        <rFont val="Times New Roman"/>
        <family val="1"/>
      </rPr>
      <t>đầu dòng</t>
    </r>
  </si>
  <si>
    <r>
      <t>Sau gieo trồng từ 01 đến</t>
    </r>
    <r>
      <rPr>
        <sz val="5"/>
        <color theme="1"/>
        <rFont val="Times New Roman"/>
        <family val="1"/>
      </rPr>
      <t xml:space="preserve"> </t>
    </r>
    <r>
      <rPr>
        <b/>
        <sz val="5"/>
        <color theme="1"/>
        <rFont val="Times New Roman"/>
        <family val="1"/>
      </rPr>
      <t>10 ngày</t>
    </r>
  </si>
  <si>
    <r>
      <t>Sau gieo trồng từ 10 đến</t>
    </r>
    <r>
      <rPr>
        <sz val="5"/>
        <color theme="1"/>
        <rFont val="Times New Roman"/>
        <family val="1"/>
      </rPr>
      <t xml:space="preserve"> </t>
    </r>
    <r>
      <rPr>
        <b/>
        <sz val="5"/>
        <color theme="1"/>
        <rFont val="Times New Roman"/>
        <family val="1"/>
      </rPr>
      <t>45 ngày</t>
    </r>
  </si>
  <si>
    <r>
      <t>Sau gieo trồng trên</t>
    </r>
    <r>
      <rPr>
        <sz val="5"/>
        <color theme="1"/>
        <rFont val="Times New Roman"/>
        <family val="1"/>
      </rPr>
      <t xml:space="preserve"> </t>
    </r>
    <r>
      <rPr>
        <b/>
        <sz val="5"/>
        <color theme="1"/>
        <rFont val="Times New Roman"/>
        <family val="1"/>
      </rPr>
      <t>45 ngày</t>
    </r>
  </si>
  <si>
    <r>
      <t>Giai đoạn cây đang phát triển</t>
    </r>
    <r>
      <rPr>
        <sz val="5"/>
        <color theme="1"/>
        <rFont val="Times New Roman"/>
        <family val="1"/>
      </rPr>
      <t xml:space="preserve"> </t>
    </r>
    <r>
      <rPr>
        <b/>
        <sz val="5"/>
        <color theme="1"/>
        <rFont val="Times New Roman"/>
        <family val="1"/>
      </rPr>
      <t>(trên 1/3 đến 2/3 thời gian sinh</t>
    </r>
    <r>
      <rPr>
        <sz val="5"/>
        <color theme="1"/>
        <rFont val="Times New Roman"/>
        <family val="1"/>
      </rPr>
      <t xml:space="preserve"> </t>
    </r>
    <r>
      <rPr>
        <b/>
        <sz val="5"/>
        <color theme="1"/>
        <rFont val="Times New Roman"/>
        <family val="1"/>
      </rPr>
      <t>trưởng)</t>
    </r>
  </si>
  <si>
    <r>
      <t>Giai đoạn cận thu</t>
    </r>
    <r>
      <rPr>
        <sz val="5"/>
        <color theme="1"/>
        <rFont val="Times New Roman"/>
        <family val="1"/>
      </rPr>
      <t xml:space="preserve"> </t>
    </r>
    <r>
      <rPr>
        <b/>
        <sz val="5"/>
        <color theme="1"/>
        <rFont val="Times New Roman"/>
        <family val="1"/>
      </rPr>
      <t>hoạch (trên 2/3 thời gian sinh trưởng)</t>
    </r>
  </si>
  <si>
    <t>Vườn cây ở thời kỳ kiến thiết cơ bản</t>
  </si>
  <si>
    <r>
      <t>Vườn cây ở thời kỳ kinh doanh thiệt</t>
    </r>
    <r>
      <rPr>
        <sz val="5"/>
        <color theme="1"/>
        <rFont val="Times New Roman"/>
        <family val="1"/>
      </rPr>
      <t xml:space="preserve"> </t>
    </r>
    <r>
      <rPr>
        <b/>
        <sz val="5"/>
        <color theme="1"/>
        <rFont val="Times New Roman"/>
        <family val="1"/>
      </rPr>
      <t>hại đến năng suất thu hoạch nhưng cây không chết</t>
    </r>
  </si>
  <si>
    <t>tr.đồng</t>
  </si>
  <si>
    <t>(ha)</t>
  </si>
  <si>
    <t>Nguyễn Văn Hoa</t>
  </si>
  <si>
    <t>Sửa tên</t>
  </si>
  <si>
    <t>Bùi Quang Trung</t>
  </si>
  <si>
    <t>Hoàng Văn Quang</t>
  </si>
  <si>
    <t>Nguyễn Thị Tuỵn</t>
  </si>
  <si>
    <t xml:space="preserve">Lê Hữu Toàn </t>
  </si>
  <si>
    <t>Đào Anh Tuấn</t>
  </si>
  <si>
    <t>Trương Duy Đức</t>
  </si>
  <si>
    <t>Lê Văn Đường</t>
  </si>
  <si>
    <t>Trương Quý Như</t>
  </si>
  <si>
    <t>Ngày         tháng    năm 2025</t>
  </si>
  <si>
    <t>ỦY BAN NHÂN DÂN
XÃ KỲ HOA</t>
  </si>
  <si>
    <t>Cây hàng năm khác (ha)</t>
  </si>
  <si>
    <t>Thiệt hại trên 70% diện tích (ha)</t>
  </si>
  <si>
    <r>
      <t>Giai đoạn cây đang phát triển (trên</t>
    </r>
    <r>
      <rPr>
        <sz val="10"/>
        <color theme="1"/>
        <rFont val="Times New Roman"/>
        <family val="1"/>
      </rPr>
      <t xml:space="preserve"> </t>
    </r>
    <r>
      <rPr>
        <b/>
        <sz val="10"/>
        <color theme="1"/>
        <rFont val="Times New Roman"/>
        <family val="1"/>
      </rPr>
      <t>1/3 đến</t>
    </r>
    <r>
      <rPr>
        <sz val="10"/>
        <color theme="1"/>
        <rFont val="Times New Roman"/>
        <family val="1"/>
      </rPr>
      <t xml:space="preserve"> </t>
    </r>
    <r>
      <rPr>
        <b/>
        <sz val="10"/>
        <color theme="1"/>
        <rFont val="Times New Roman"/>
        <family val="1"/>
      </rPr>
      <t>2/3 thời gian sinh trưởng)</t>
    </r>
  </si>
  <si>
    <r>
      <t>Giai đoạn cận thu hoạch (trên</t>
    </r>
    <r>
      <rPr>
        <sz val="10"/>
        <color theme="1"/>
        <rFont val="Times New Roman"/>
        <family val="1"/>
      </rPr>
      <t xml:space="preserve"> </t>
    </r>
    <r>
      <rPr>
        <b/>
        <sz val="10"/>
        <color theme="1"/>
        <rFont val="Times New Roman"/>
        <family val="1"/>
      </rPr>
      <t>2/3 thời gian sinh trưởng)</t>
    </r>
  </si>
  <si>
    <t>Diện tích lúa sau gieo trên 45 ngày (ha)</t>
  </si>
  <si>
    <t>Thiệt hại từ 30% đến 70% diện tích (ha)</t>
  </si>
  <si>
    <t xml:space="preserve">Tổng cộng: </t>
  </si>
  <si>
    <t xml:space="preserve">Định mức hỗ trợ </t>
  </si>
  <si>
    <t>Tổng kinh phí hỗ trợ (Triệu đồng)</t>
  </si>
  <si>
    <t>A</t>
  </si>
  <si>
    <t>B</t>
  </si>
  <si>
    <t>3=1*2</t>
  </si>
  <si>
    <t>6=4*5</t>
  </si>
  <si>
    <t>9=7*8</t>
  </si>
  <si>
    <t>12=10*11</t>
  </si>
  <si>
    <t>13=3+6+9+12</t>
  </si>
  <si>
    <t>Định mức hỗ trợ</t>
  </si>
  <si>
    <t>Tổng kinh phí hỗ trợ 
(triệu đồng)</t>
  </si>
  <si>
    <t>15=13*14</t>
  </si>
  <si>
    <t>18=16*17</t>
  </si>
  <si>
    <t>21=19*20</t>
  </si>
  <si>
    <t>24=22*23</t>
  </si>
  <si>
    <t>25=3+6+9+12+15+18+21+24</t>
  </si>
  <si>
    <t>ĐVT: Triệu đồng</t>
  </si>
  <si>
    <t>Đặng Thị Thúy</t>
  </si>
  <si>
    <t>Nguyễ Quốc Việt</t>
  </si>
  <si>
    <t>Nguyễn Đức Cửu</t>
  </si>
  <si>
    <t>Nguyễn Văn Duân</t>
  </si>
  <si>
    <t>Lể Văn Cử</t>
  </si>
  <si>
    <t>Nguyễn Văn Ngụ</t>
  </si>
  <si>
    <t>Phan Văn Xuân</t>
  </si>
  <si>
    <t>Trích đo</t>
  </si>
  <si>
    <t xml:space="preserve">Hoàng Đức Thắng </t>
  </si>
  <si>
    <t>Phan Văn Thỏa</t>
  </si>
  <si>
    <t>Lê Hữu Toàn</t>
  </si>
  <si>
    <t>Võ Xuân Danh</t>
  </si>
  <si>
    <t>Võ Văn Mỵ</t>
  </si>
  <si>
    <t>Võ Văn Toàn</t>
  </si>
  <si>
    <t>Nguyễn Thị Văn</t>
  </si>
  <si>
    <t>Nguyễn Tiến Hựu</t>
  </si>
  <si>
    <t>s</t>
  </si>
  <si>
    <r>
      <t>Diện tích cây rừng, cây lâm sản ngoài gỗ trồng trên đất lâm nghiệp trên</t>
    </r>
    <r>
      <rPr>
        <sz val="13"/>
        <color theme="1"/>
        <rFont val="Times New Roman"/>
        <family val="1"/>
      </rPr>
      <t xml:space="preserve"> </t>
    </r>
    <r>
      <rPr>
        <b/>
        <sz val="13"/>
        <color theme="1"/>
        <rFont val="Times New Roman"/>
        <family val="1"/>
      </rPr>
      <t>1/2 chu kỳ khai thác, diện tích rừng trồng gỗ lớn trên</t>
    </r>
    <r>
      <rPr>
        <sz val="13"/>
        <color theme="1"/>
        <rFont val="Times New Roman"/>
        <family val="1"/>
      </rPr>
      <t xml:space="preserve"> </t>
    </r>
    <r>
      <rPr>
        <b/>
        <sz val="13"/>
        <color theme="1"/>
        <rFont val="Times New Roman"/>
        <family val="1"/>
      </rPr>
      <t>03 năm tuổi (ha)</t>
    </r>
  </si>
  <si>
    <t>GHI CHÚ</t>
  </si>
  <si>
    <t>TỔ TRƯỞNG TỔ PHÚC TRA</t>
  </si>
  <si>
    <t>Trần Công An</t>
  </si>
  <si>
    <t>THÔN TRƯỞNG</t>
  </si>
  <si>
    <t>CỘNG HÒA XÃ HỘI CHỦ NGHĨA VIỆT NAM
Độc lập - Tự do - Hạnh Phúc</t>
  </si>
  <si>
    <t xml:space="preserve">TM. BAN CÁN SỰ </t>
  </si>
  <si>
    <t>TM. BAN CÁN SỰ</t>
  </si>
  <si>
    <t>Đã có GCNQSD Đ</t>
  </si>
  <si>
    <t>(Kèm theo thông báo số 181/TB-UBND ngày 30 tháng 7 năm 2026 của UBND xã Kỳ Hoa)</t>
  </si>
  <si>
    <t>(Kèm theo Thông báo số 181/TB-UBND  ngày 30 tháng 7 năm 2026 của UBND xã Kỳ Hoa )</t>
  </si>
  <si>
    <t>PHỤ LỤC II:
DANH SÁCH NIÊM YẾT CÔNG KHAI ĐỐI TƯỢNG HỖ TRỢ, MỨC ĐỘ THIỆT HẠI, ĐỊNH MỨC HỖ TRỢ VÀ KINH PHÍ HỖ TRỢ DỰ KIẾN
 ĐỐI VỚI LÂM NGHIỆP BỊ THIỆT HẠI DO BÃO SỐ 5, SỐ 10 NĂM 2025 CÁC HỘ DÂN THÔN TẤN SƠN (CŨ) ĐỢT I</t>
  </si>
  <si>
    <t xml:space="preserve">PHỤ LỤC I:
DANH SÁCH NIÊM YẾT CÔNG KHAI ĐỐI TƯỢNG HỖ TRỢ, MỨC ĐỘ THIỆT HẠI, ĐỊNH MỨC HỖ TRỢ VÀ KINH PHÍ HỖ TRỢ DỰ KIẾN KHÔI PHỤC SẢN XUẤT NÔNG NGHIỆP
ĐỐI VỚI CÂY TRỒNG BỊ THIỆT HẠI DO BÃO SỐ 5, số 10 NĂM 2025 CÁC HỘ DÂN THÔN  TẤN SƠN (CŨ) ĐỢT I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</si>
</sst>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quot;* #,##0.00_);_(&quot;$&quot;* \(#,##0.00\);_(&quot;$&quot;* &quot;-&quot;??_);_(@_)"/>
    <numFmt numFmtId="164" formatCode="0.0"/>
    <numFmt numFmtId="165" formatCode="#,##0.000"/>
    <numFmt numFmtId="166" formatCode="#,##0.0"/>
    <numFmt numFmtId="167" formatCode="#,##0.0000"/>
    <numFmt numFmtId="168" formatCode="#,##0.00000"/>
    <numFmt numFmtId="169" formatCode="0.000"/>
    <numFmt numFmtId="170" formatCode="0.00000"/>
  </numFmts>
  <fonts count="33" x14ac:knownFonts="1">
    <font>
      <sz val="11"/>
      <color theme="1"/>
      <name val="Times New Roman"/>
      <family val="2"/>
    </font>
    <font>
      <b/>
      <sz val="11"/>
      <color theme="1"/>
      <name val="Times New Roman"/>
      <family val="1"/>
    </font>
    <font>
      <i/>
      <sz val="11"/>
      <color theme="1"/>
      <name val="Times New Roman"/>
      <family val="1"/>
    </font>
    <font>
      <sz val="11"/>
      <color theme="1"/>
      <name val="Times New Roman"/>
      <family val="1"/>
    </font>
    <font>
      <sz val="12"/>
      <color theme="1"/>
      <name val="Times New Roman"/>
      <family val="1"/>
    </font>
    <font>
      <i/>
      <sz val="10"/>
      <color theme="1"/>
      <name val="Times New Roman"/>
      <family val="1"/>
    </font>
    <font>
      <sz val="11"/>
      <color rgb="FFFF0000"/>
      <name val="Times New Roman"/>
      <family val="2"/>
    </font>
    <font>
      <b/>
      <sz val="12"/>
      <color theme="1"/>
      <name val="Times New Roman"/>
      <family val="1"/>
    </font>
    <font>
      <b/>
      <i/>
      <sz val="11"/>
      <color theme="1"/>
      <name val="Times New Roman"/>
      <family val="1"/>
    </font>
    <font>
      <b/>
      <i/>
      <sz val="10"/>
      <color theme="1"/>
      <name val="Times New Roman"/>
      <family val="1"/>
    </font>
    <font>
      <sz val="14"/>
      <color theme="1"/>
      <name val="Times New Roman"/>
      <family val="2"/>
    </font>
    <font>
      <sz val="14"/>
      <color rgb="FFFF0000"/>
      <name val="Times New Roman"/>
      <family val="2"/>
    </font>
    <font>
      <b/>
      <sz val="14"/>
      <color theme="1"/>
      <name val="Times New Roman"/>
      <family val="1"/>
    </font>
    <font>
      <b/>
      <sz val="13"/>
      <color theme="1"/>
      <name val="Times New Roman"/>
      <family val="1"/>
    </font>
    <font>
      <b/>
      <sz val="8"/>
      <color theme="1"/>
      <name val="Times New Roman"/>
      <family val="1"/>
    </font>
    <font>
      <sz val="8"/>
      <color theme="1"/>
      <name val="Times New Roman"/>
      <family val="1"/>
    </font>
    <font>
      <i/>
      <sz val="12"/>
      <color theme="1"/>
      <name val="Times New Roman"/>
      <family val="1"/>
    </font>
    <font>
      <b/>
      <sz val="5"/>
      <color theme="1"/>
      <name val="Times New Roman"/>
      <family val="1"/>
    </font>
    <font>
      <sz val="5"/>
      <color theme="1"/>
      <name val="Times New Roman"/>
      <family val="1"/>
    </font>
    <font>
      <b/>
      <sz val="11"/>
      <color rgb="FFFF0000"/>
      <name val="Times New Roman"/>
      <family val="1"/>
    </font>
    <font>
      <sz val="11"/>
      <color rgb="FFFF0000"/>
      <name val="Times New Roman"/>
      <family val="1"/>
    </font>
    <font>
      <b/>
      <sz val="10"/>
      <color theme="1"/>
      <name val="Times New Roman"/>
      <family val="1"/>
    </font>
    <font>
      <sz val="10"/>
      <color theme="1"/>
      <name val="Times New Roman"/>
      <family val="1"/>
    </font>
    <font>
      <b/>
      <sz val="12"/>
      <color theme="1"/>
      <name val="Times New Roman"/>
      <family val="1"/>
      <charset val="163"/>
    </font>
    <font>
      <sz val="12"/>
      <color rgb="FFFF0000"/>
      <name val="Times New Roman"/>
      <family val="1"/>
    </font>
    <font>
      <sz val="11"/>
      <color theme="1"/>
      <name val="Times New Roman"/>
      <family val="2"/>
    </font>
    <font>
      <sz val="10"/>
      <name val="Times New Roman"/>
      <family val="1"/>
    </font>
    <font>
      <b/>
      <sz val="10"/>
      <name val="Times New Roman"/>
      <family val="1"/>
    </font>
    <font>
      <sz val="11"/>
      <name val="Times New Roman"/>
      <family val="1"/>
    </font>
    <font>
      <b/>
      <sz val="11"/>
      <name val="Times New Roman"/>
      <family val="1"/>
    </font>
    <font>
      <sz val="13"/>
      <color theme="1"/>
      <name val="Times New Roman"/>
      <family val="1"/>
    </font>
    <font>
      <i/>
      <sz val="13"/>
      <color theme="1"/>
      <name val="Times New Roman"/>
      <family val="1"/>
    </font>
    <font>
      <sz val="13"/>
      <color rgb="FFFF0000"/>
      <name val="Times New Roman"/>
      <family val="1"/>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hair">
        <color indexed="64"/>
      </top>
      <bottom/>
      <diagonal/>
    </border>
  </borders>
  <cellStyleXfs count="2">
    <xf numFmtId="0" fontId="0" fillId="0" borderId="0"/>
    <xf numFmtId="44" fontId="25" fillId="0" borderId="0" applyFont="0" applyFill="0" applyBorder="0" applyAlignment="0" applyProtection="0"/>
  </cellStyleXfs>
  <cellXfs count="327">
    <xf numFmtId="0" fontId="0" fillId="0" borderId="0" xfId="0"/>
    <xf numFmtId="0" fontId="0" fillId="0" borderId="0" xfId="0" applyAlignment="1">
      <alignment horizontal="center" vertical="center"/>
    </xf>
    <xf numFmtId="0" fontId="0" fillId="0" borderId="0" xfId="0"/>
    <xf numFmtId="0" fontId="0" fillId="0" borderId="5" xfId="0" applyBorder="1"/>
    <xf numFmtId="0" fontId="0" fillId="0" borderId="6" xfId="0" applyBorder="1"/>
    <xf numFmtId="0" fontId="0" fillId="0" borderId="1" xfId="0" applyBorder="1" applyAlignment="1">
      <alignment horizontal="center" vertical="center" wrapText="1"/>
    </xf>
    <xf numFmtId="0" fontId="0" fillId="0" borderId="13" xfId="0" applyBorder="1"/>
    <xf numFmtId="0" fontId="1" fillId="0" borderId="0" xfId="0" applyFont="1" applyAlignment="1">
      <alignment horizontal="center"/>
    </xf>
    <xf numFmtId="0" fontId="1" fillId="0" borderId="0" xfId="0" applyFont="1" applyAlignment="1">
      <alignment horizontal="center"/>
    </xf>
    <xf numFmtId="0" fontId="0" fillId="0" borderId="1" xfId="0" applyBorder="1" applyAlignment="1">
      <alignment horizontal="center" vertical="center" wrapText="1"/>
    </xf>
    <xf numFmtId="0" fontId="1" fillId="0" borderId="0" xfId="0" applyFont="1" applyAlignment="1">
      <alignment horizontal="center"/>
    </xf>
    <xf numFmtId="0" fontId="0" fillId="0" borderId="1" xfId="0" applyBorder="1" applyAlignment="1">
      <alignment horizontal="center" vertical="center" wrapText="1"/>
    </xf>
    <xf numFmtId="0" fontId="0" fillId="0" borderId="13" xfId="0" applyBorder="1" applyAlignment="1">
      <alignment wrapText="1"/>
    </xf>
    <xf numFmtId="0" fontId="0" fillId="0" borderId="6" xfId="0" applyBorder="1" applyAlignment="1">
      <alignment wrapText="1"/>
    </xf>
    <xf numFmtId="0" fontId="1" fillId="0" borderId="7" xfId="0" applyFont="1" applyBorder="1" applyAlignment="1">
      <alignment horizontal="center"/>
    </xf>
    <xf numFmtId="0" fontId="0" fillId="0" borderId="5" xfId="0" applyBorder="1" applyAlignment="1">
      <alignment wrapText="1"/>
    </xf>
    <xf numFmtId="0" fontId="1" fillId="0" borderId="0" xfId="0" applyFont="1" applyAlignment="1">
      <alignment horizontal="center"/>
    </xf>
    <xf numFmtId="0" fontId="0" fillId="0" borderId="1" xfId="0" applyBorder="1" applyAlignment="1">
      <alignment horizontal="center" vertical="center" wrapText="1"/>
    </xf>
    <xf numFmtId="0" fontId="0" fillId="0" borderId="2" xfId="0" applyBorder="1" applyAlignment="1">
      <alignment wrapText="1"/>
    </xf>
    <xf numFmtId="0" fontId="0" fillId="0" borderId="2" xfId="0" applyBorder="1"/>
    <xf numFmtId="0" fontId="0" fillId="0" borderId="1" xfId="0" applyBorder="1"/>
    <xf numFmtId="0" fontId="6" fillId="0" borderId="5" xfId="0" applyFont="1" applyBorder="1"/>
    <xf numFmtId="0" fontId="1" fillId="0" borderId="0" xfId="0" applyFont="1" applyAlignment="1">
      <alignment horizont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14" xfId="0" applyFont="1" applyBorder="1" applyAlignment="1">
      <alignment horizontal="center" vertical="center" wrapText="1"/>
    </xf>
    <xf numFmtId="0" fontId="1" fillId="0" borderId="15" xfId="0" applyFont="1" applyBorder="1" applyAlignment="1">
      <alignment horizontal="center"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1" fillId="0" borderId="8" xfId="0" applyFont="1" applyBorder="1" applyAlignment="1">
      <alignment horizont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4" fillId="0" borderId="2" xfId="0" applyFont="1" applyBorder="1" applyAlignment="1">
      <alignment horizontal="center" vertical="center" wrapText="1"/>
    </xf>
    <xf numFmtId="0" fontId="1" fillId="0" borderId="0" xfId="0" applyFont="1" applyAlignment="1">
      <alignment horizontal="center"/>
    </xf>
    <xf numFmtId="0" fontId="0" fillId="0" borderId="1" xfId="0" applyBorder="1" applyAlignment="1">
      <alignment horizontal="center" vertical="center" wrapText="1"/>
    </xf>
    <xf numFmtId="0" fontId="0" fillId="0" borderId="16" xfId="0" applyBorder="1"/>
    <xf numFmtId="0" fontId="1" fillId="0" borderId="8" xfId="0" applyFont="1" applyBorder="1" applyAlignment="1"/>
    <xf numFmtId="0" fontId="6" fillId="0" borderId="0" xfId="0" applyFont="1"/>
    <xf numFmtId="0" fontId="0" fillId="0" borderId="3" xfId="0" applyBorder="1"/>
    <xf numFmtId="0" fontId="0" fillId="0" borderId="3" xfId="0" applyBorder="1" applyAlignment="1">
      <alignment wrapText="1"/>
    </xf>
    <xf numFmtId="0" fontId="0" fillId="0" borderId="5" xfId="0" applyBorder="1" applyAlignment="1">
      <alignment horizontal="left" vertical="center" wrapText="1"/>
    </xf>
    <xf numFmtId="0" fontId="0" fillId="0" borderId="5" xfId="0" applyBorder="1" applyAlignment="1">
      <alignment vertical="center"/>
    </xf>
    <xf numFmtId="0" fontId="0" fillId="0" borderId="0" xfId="0" applyAlignment="1">
      <alignment vertical="center"/>
    </xf>
    <xf numFmtId="0" fontId="0" fillId="0" borderId="16" xfId="0" applyBorder="1" applyAlignment="1">
      <alignment wrapText="1"/>
    </xf>
    <xf numFmtId="0" fontId="0" fillId="0" borderId="4" xfId="0" applyBorder="1" applyAlignment="1">
      <alignment horizontal="left" vertical="center"/>
    </xf>
    <xf numFmtId="0" fontId="0" fillId="0" borderId="4" xfId="0" applyBorder="1" applyAlignment="1">
      <alignment horizontal="left" vertical="center" wrapText="1"/>
    </xf>
    <xf numFmtId="0" fontId="0" fillId="0" borderId="4" xfId="0" applyBorder="1" applyAlignment="1">
      <alignment horizontal="right" vertical="center"/>
    </xf>
    <xf numFmtId="0" fontId="1" fillId="0" borderId="0" xfId="0" applyFont="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wrapText="1"/>
    </xf>
    <xf numFmtId="0" fontId="1" fillId="0" borderId="0" xfId="0" applyFont="1" applyAlignment="1">
      <alignment horizontal="center"/>
    </xf>
    <xf numFmtId="0" fontId="1" fillId="0" borderId="0" xfId="0" applyFont="1" applyFill="1" applyAlignment="1">
      <alignment horizontal="center"/>
    </xf>
    <xf numFmtId="0" fontId="0" fillId="0" borderId="1" xfId="0" applyFill="1" applyBorder="1"/>
    <xf numFmtId="0" fontId="0" fillId="0" borderId="1" xfId="0" applyFill="1" applyBorder="1" applyAlignment="1">
      <alignment horizontal="center"/>
    </xf>
    <xf numFmtId="164" fontId="0" fillId="0" borderId="1" xfId="0" applyNumberFormat="1" applyFill="1" applyBorder="1"/>
    <xf numFmtId="0" fontId="0" fillId="0" borderId="0" xfId="0" applyFill="1"/>
    <xf numFmtId="0" fontId="0" fillId="0" borderId="0" xfId="0" applyFill="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9" fontId="0" fillId="0" borderId="1" xfId="0" applyNumberFormat="1" applyFill="1" applyBorder="1" applyAlignment="1">
      <alignment horizontal="center"/>
    </xf>
    <xf numFmtId="9" fontId="0" fillId="0" borderId="1" xfId="0" applyNumberFormat="1" applyFill="1" applyBorder="1"/>
    <xf numFmtId="0" fontId="1" fillId="0" borderId="5" xfId="0" applyFont="1" applyBorder="1" applyAlignment="1">
      <alignment horizontal="center"/>
    </xf>
    <xf numFmtId="0" fontId="1" fillId="0" borderId="1" xfId="0" applyFont="1" applyBorder="1" applyAlignment="1">
      <alignment horizontal="center"/>
    </xf>
    <xf numFmtId="0" fontId="6" fillId="0" borderId="1" xfId="0" applyFont="1" applyFill="1" applyBorder="1"/>
    <xf numFmtId="0" fontId="1" fillId="0" borderId="1" xfId="0" applyFont="1" applyFill="1" applyBorder="1" applyAlignment="1">
      <alignment horizontal="center" vertical="center"/>
    </xf>
    <xf numFmtId="0" fontId="1" fillId="0" borderId="1" xfId="0" applyFont="1" applyFill="1" applyBorder="1" applyAlignment="1">
      <alignment horizontal="center"/>
    </xf>
    <xf numFmtId="9" fontId="1" fillId="0" borderId="1" xfId="0" applyNumberFormat="1" applyFont="1" applyFill="1" applyBorder="1" applyAlignment="1">
      <alignment horizontal="center"/>
    </xf>
    <xf numFmtId="0" fontId="1" fillId="0" borderId="5" xfId="0" applyFont="1" applyBorder="1" applyAlignment="1">
      <alignment horizontal="center" wrapText="1"/>
    </xf>
    <xf numFmtId="0" fontId="1" fillId="0" borderId="1" xfId="0" applyFont="1" applyBorder="1" applyAlignment="1">
      <alignment horizontal="center" wrapText="1"/>
    </xf>
    <xf numFmtId="0" fontId="10" fillId="0" borderId="0" xfId="0" applyFont="1"/>
    <xf numFmtId="0" fontId="10" fillId="0" borderId="1" xfId="0" applyFont="1" applyFill="1" applyBorder="1"/>
    <xf numFmtId="0" fontId="10" fillId="0" borderId="0" xfId="0" applyFont="1" applyFill="1"/>
    <xf numFmtId="0" fontId="10" fillId="0" borderId="0" xfId="0" applyFont="1" applyAlignment="1">
      <alignment vertical="center"/>
    </xf>
    <xf numFmtId="0" fontId="11" fillId="0" borderId="0" xfId="0" applyFont="1"/>
    <xf numFmtId="0" fontId="13" fillId="0" borderId="0" xfId="0" applyFont="1"/>
    <xf numFmtId="0" fontId="10" fillId="0" borderId="1" xfId="0" applyFont="1" applyBorder="1"/>
    <xf numFmtId="0" fontId="11" fillId="0" borderId="1" xfId="0" applyFont="1" applyBorder="1"/>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 fillId="0" borderId="0" xfId="0" applyFont="1" applyAlignment="1">
      <alignment horizontal="center"/>
    </xf>
    <xf numFmtId="0" fontId="0" fillId="0" borderId="1" xfId="0" applyBorder="1" applyAlignment="1">
      <alignment horizontal="center" vertical="center" wrapText="1"/>
    </xf>
    <xf numFmtId="0" fontId="0" fillId="0" borderId="1" xfId="0" applyBorder="1" applyAlignment="1">
      <alignment wrapText="1"/>
    </xf>
    <xf numFmtId="9" fontId="0" fillId="0" borderId="0" xfId="0" applyNumberFormat="1"/>
    <xf numFmtId="0" fontId="4" fillId="0" borderId="0" xfId="0" applyFont="1" applyAlignment="1">
      <alignment horizontal="center" vertical="center" wrapText="1"/>
    </xf>
    <xf numFmtId="0" fontId="1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left"/>
    </xf>
    <xf numFmtId="0" fontId="0" fillId="0" borderId="3" xfId="0" applyFill="1" applyBorder="1"/>
    <xf numFmtId="3" fontId="0" fillId="0" borderId="0" xfId="0" applyNumberFormat="1"/>
    <xf numFmtId="0" fontId="6" fillId="0" borderId="1" xfId="0" applyFont="1" applyBorder="1"/>
    <xf numFmtId="0" fontId="6" fillId="0" borderId="1" xfId="0" applyFont="1" applyBorder="1" applyAlignment="1">
      <alignment wrapText="1"/>
    </xf>
    <xf numFmtId="0" fontId="6" fillId="0" borderId="13" xfId="0" applyFont="1" applyBorder="1"/>
    <xf numFmtId="165" fontId="4" fillId="0" borderId="0" xfId="0" applyNumberFormat="1" applyFont="1" applyAlignment="1">
      <alignment horizontal="center" vertical="center" wrapText="1"/>
    </xf>
    <xf numFmtId="165" fontId="0" fillId="0" borderId="0" xfId="0" applyNumberFormat="1"/>
    <xf numFmtId="0" fontId="6" fillId="0" borderId="5" xfId="0" applyFont="1" applyBorder="1" applyAlignment="1">
      <alignment wrapText="1"/>
    </xf>
    <xf numFmtId="0" fontId="1" fillId="0" borderId="1" xfId="0" applyFont="1" applyBorder="1"/>
    <xf numFmtId="0" fontId="1" fillId="0" borderId="0" xfId="0" applyFont="1"/>
    <xf numFmtId="165" fontId="1" fillId="0" borderId="0" xfId="0" applyNumberFormat="1" applyFont="1"/>
    <xf numFmtId="0" fontId="4" fillId="0" borderId="1" xfId="0" applyFont="1" applyBorder="1" applyAlignment="1">
      <alignment horizontal="right" vertical="center" wrapText="1"/>
    </xf>
    <xf numFmtId="0" fontId="4" fillId="0" borderId="0" xfId="0" applyFont="1"/>
    <xf numFmtId="0" fontId="4" fillId="0" borderId="1" xfId="0" applyFont="1" applyBorder="1"/>
    <xf numFmtId="0" fontId="4" fillId="0" borderId="1" xfId="0" applyFont="1" applyBorder="1" applyAlignment="1">
      <alignment horizontal="right"/>
    </xf>
    <xf numFmtId="165" fontId="4" fillId="0" borderId="0" xfId="0" applyNumberFormat="1" applyFont="1"/>
    <xf numFmtId="4" fontId="4" fillId="0" borderId="1" xfId="0" applyNumberFormat="1" applyFont="1" applyBorder="1" applyAlignment="1">
      <alignment horizontal="right" vertical="center" wrapText="1"/>
    </xf>
    <xf numFmtId="4" fontId="7"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4" fontId="4" fillId="0" borderId="1" xfId="0" applyNumberFormat="1" applyFont="1" applyBorder="1" applyAlignment="1">
      <alignment horizontal="right"/>
    </xf>
    <xf numFmtId="4" fontId="4" fillId="0" borderId="1" xfId="0" applyNumberFormat="1" applyFont="1" applyBorder="1"/>
    <xf numFmtId="4" fontId="4" fillId="0" borderId="0" xfId="0" applyNumberFormat="1" applyFont="1" applyAlignment="1">
      <alignment horizontal="right"/>
    </xf>
    <xf numFmtId="4" fontId="1" fillId="0" borderId="1" xfId="0" applyNumberFormat="1" applyFont="1" applyBorder="1"/>
    <xf numFmtId="4" fontId="1" fillId="0" borderId="1" xfId="0" applyNumberFormat="1" applyFont="1" applyBorder="1" applyAlignment="1">
      <alignment horizontal="right"/>
    </xf>
    <xf numFmtId="0" fontId="17" fillId="0" borderId="1" xfId="0" applyFont="1" applyBorder="1" applyAlignment="1">
      <alignment horizontal="center" vertical="center" wrapText="1"/>
    </xf>
    <xf numFmtId="0" fontId="7" fillId="0" borderId="1" xfId="0" applyFont="1" applyBorder="1"/>
    <xf numFmtId="2" fontId="0" fillId="0" borderId="0" xfId="0" applyNumberFormat="1" applyFill="1"/>
    <xf numFmtId="2" fontId="0" fillId="0" borderId="1" xfId="0" applyNumberFormat="1" applyFill="1" applyBorder="1" applyAlignment="1">
      <alignment horizontal="center" vertical="center" wrapText="1"/>
    </xf>
    <xf numFmtId="2" fontId="0" fillId="0" borderId="1" xfId="0" applyNumberFormat="1" applyFill="1" applyBorder="1"/>
    <xf numFmtId="4" fontId="0" fillId="0" borderId="0" xfId="0" applyNumberFormat="1"/>
    <xf numFmtId="0" fontId="19" fillId="0" borderId="0" xfId="0" applyFont="1" applyAlignment="1">
      <alignment horizont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xf numFmtId="0" fontId="20" fillId="0" borderId="5" xfId="0" applyFont="1" applyBorder="1" applyAlignment="1">
      <alignment wrapText="1"/>
    </xf>
    <xf numFmtId="0" fontId="19" fillId="0" borderId="5" xfId="0" applyFont="1" applyBorder="1" applyAlignment="1">
      <alignment horizontal="center"/>
    </xf>
    <xf numFmtId="0" fontId="20" fillId="0" borderId="0" xfId="0" applyFont="1"/>
    <xf numFmtId="0" fontId="19" fillId="0" borderId="8" xfId="0" applyFont="1" applyBorder="1" applyAlignment="1">
      <alignment horizontal="center"/>
    </xf>
    <xf numFmtId="0" fontId="20" fillId="0" borderId="2" xfId="0" applyFont="1" applyBorder="1"/>
    <xf numFmtId="0" fontId="20" fillId="0" borderId="1" xfId="0" applyFont="1" applyBorder="1"/>
    <xf numFmtId="0" fontId="20" fillId="0" borderId="3" xfId="0" applyFont="1" applyBorder="1"/>
    <xf numFmtId="0" fontId="19" fillId="0" borderId="7" xfId="0" applyFont="1" applyBorder="1" applyAlignment="1">
      <alignment horizontal="center"/>
    </xf>
    <xf numFmtId="0" fontId="6" fillId="0" borderId="2" xfId="0" applyFont="1" applyBorder="1"/>
    <xf numFmtId="0" fontId="19" fillId="0" borderId="1" xfId="0" applyFont="1" applyBorder="1" applyAlignment="1">
      <alignment horizontal="center"/>
    </xf>
    <xf numFmtId="0" fontId="1" fillId="0" borderId="0" xfId="0" applyFont="1" applyAlignment="1"/>
    <xf numFmtId="0" fontId="2" fillId="0" borderId="12" xfId="0" applyFont="1" applyBorder="1" applyAlignment="1"/>
    <xf numFmtId="0" fontId="4" fillId="0" borderId="1" xfId="0" applyFont="1" applyBorder="1" applyAlignment="1">
      <alignment horizontal="center" vertical="center" wrapText="1"/>
    </xf>
    <xf numFmtId="4" fontId="4" fillId="0" borderId="0" xfId="0" applyNumberFormat="1" applyFont="1" applyAlignment="1">
      <alignment horizontal="center" vertical="center" wrapText="1"/>
    </xf>
    <xf numFmtId="4" fontId="1" fillId="0" borderId="0" xfId="0" applyNumberFormat="1" applyFont="1"/>
    <xf numFmtId="0" fontId="7" fillId="0" borderId="0" xfId="0" applyFont="1"/>
    <xf numFmtId="0" fontId="22" fillId="0" borderId="0" xfId="0" applyFont="1" applyAlignment="1">
      <alignment horizontal="center" vertical="center" wrapText="1"/>
    </xf>
    <xf numFmtId="0" fontId="22" fillId="0" borderId="0" xfId="0" applyFont="1"/>
    <xf numFmtId="0" fontId="22" fillId="0" borderId="1" xfId="0" applyFont="1" applyBorder="1" applyAlignment="1">
      <alignment horizontal="center" vertical="center" wrapText="1"/>
    </xf>
    <xf numFmtId="0" fontId="23" fillId="0" borderId="0" xfId="0" applyFont="1"/>
    <xf numFmtId="0" fontId="4" fillId="0" borderId="0" xfId="0" applyFont="1" applyBorder="1" applyAlignment="1">
      <alignment horizontal="left" vertical="center" wrapText="1"/>
    </xf>
    <xf numFmtId="0" fontId="4" fillId="0" borderId="0" xfId="0" applyFont="1" applyBorder="1" applyAlignment="1">
      <alignment horizontal="left"/>
    </xf>
    <xf numFmtId="0" fontId="4" fillId="0" borderId="0" xfId="0" applyFont="1" applyBorder="1"/>
    <xf numFmtId="0" fontId="21" fillId="0" borderId="4" xfId="0" applyFont="1" applyBorder="1" applyAlignment="1">
      <alignment horizontal="center" vertical="center" wrapText="1"/>
    </xf>
    <xf numFmtId="0" fontId="21" fillId="0" borderId="9" xfId="0" applyFont="1" applyBorder="1" applyAlignment="1">
      <alignment horizontal="center" vertical="center" wrapText="1"/>
    </xf>
    <xf numFmtId="0" fontId="23" fillId="0" borderId="0" xfId="0" applyFont="1" applyBorder="1"/>
    <xf numFmtId="0" fontId="22" fillId="0" borderId="0" xfId="0" applyFont="1" applyBorder="1" applyAlignment="1">
      <alignment horizontal="center" vertical="center" wrapText="1"/>
    </xf>
    <xf numFmtId="0" fontId="21" fillId="0" borderId="1" xfId="0" applyFont="1" applyBorder="1" applyAlignment="1">
      <alignment vertical="center" wrapText="1"/>
    </xf>
    <xf numFmtId="3" fontId="21" fillId="0" borderId="4"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3" fontId="4" fillId="0" borderId="0" xfId="0" applyNumberFormat="1" applyFont="1"/>
    <xf numFmtId="3" fontId="16" fillId="0" borderId="0" xfId="0" applyNumberFormat="1" applyFont="1" applyBorder="1" applyAlignment="1">
      <alignment horizontal="center"/>
    </xf>
    <xf numFmtId="3" fontId="4" fillId="0" borderId="0" xfId="0" applyNumberFormat="1" applyFont="1" applyAlignment="1">
      <alignment horizontal="center"/>
    </xf>
    <xf numFmtId="3" fontId="3" fillId="0" borderId="1" xfId="0" applyNumberFormat="1" applyFont="1" applyBorder="1"/>
    <xf numFmtId="0" fontId="21" fillId="0" borderId="1" xfId="0" applyFont="1" applyBorder="1"/>
    <xf numFmtId="0" fontId="21" fillId="0" borderId="1" xfId="0" applyFont="1" applyBorder="1" applyAlignment="1">
      <alignment horizontal="center"/>
    </xf>
    <xf numFmtId="3" fontId="21" fillId="0" borderId="1" xfId="0" applyNumberFormat="1" applyFont="1" applyBorder="1"/>
    <xf numFmtId="0" fontId="21" fillId="0" borderId="0" xfId="0" applyFont="1" applyBorder="1"/>
    <xf numFmtId="0" fontId="21" fillId="0" borderId="0" xfId="0" applyFont="1"/>
    <xf numFmtId="3" fontId="3" fillId="0" borderId="1" xfId="0" applyNumberFormat="1" applyFont="1" applyFill="1" applyBorder="1" applyAlignment="1">
      <alignment horizontal="center" vertical="center" wrapText="1"/>
    </xf>
    <xf numFmtId="3" fontId="3" fillId="0" borderId="1" xfId="0" applyNumberFormat="1" applyFont="1" applyBorder="1" applyAlignment="1">
      <alignment horizontal="center" vertical="center" wrapText="1"/>
    </xf>
    <xf numFmtId="0" fontId="3" fillId="0" borderId="1" xfId="0" applyFont="1" applyBorder="1" applyAlignment="1">
      <alignment vertical="center" wrapText="1"/>
    </xf>
    <xf numFmtId="3" fontId="3" fillId="0" borderId="1" xfId="0" applyNumberFormat="1" applyFont="1" applyBorder="1" applyAlignment="1">
      <alignment vertical="center" wrapText="1"/>
    </xf>
    <xf numFmtId="166" fontId="3" fillId="0" borderId="1" xfId="0" applyNumberFormat="1" applyFont="1" applyBorder="1" applyAlignment="1">
      <alignment horizontal="center" vertical="center" wrapText="1"/>
    </xf>
    <xf numFmtId="3" fontId="3" fillId="0" borderId="1" xfId="0" applyNumberFormat="1" applyFont="1" applyBorder="1" applyAlignment="1">
      <alignment horizontal="right" vertical="center" wrapText="1"/>
    </xf>
    <xf numFmtId="0" fontId="3" fillId="0" borderId="1" xfId="0" applyFont="1" applyBorder="1" applyAlignment="1">
      <alignment horizontal="right" vertical="center" wrapText="1"/>
    </xf>
    <xf numFmtId="4" fontId="3" fillId="0" borderId="1" xfId="0" applyNumberFormat="1" applyFont="1" applyBorder="1" applyAlignment="1">
      <alignment horizontal="right" vertical="center" wrapText="1"/>
    </xf>
    <xf numFmtId="0" fontId="3" fillId="0" borderId="1" xfId="0" applyFont="1" applyBorder="1" applyAlignment="1">
      <alignment horizontal="right"/>
    </xf>
    <xf numFmtId="0" fontId="3" fillId="0" borderId="1" xfId="0" applyFont="1" applyBorder="1" applyAlignment="1"/>
    <xf numFmtId="4" fontId="3" fillId="0" borderId="1" xfId="0" applyNumberFormat="1" applyFont="1" applyBorder="1" applyAlignment="1">
      <alignment horizontal="right"/>
    </xf>
    <xf numFmtId="3" fontId="3" fillId="0" borderId="1" xfId="0" applyNumberFormat="1" applyFont="1" applyBorder="1" applyAlignment="1">
      <alignment horizontal="right"/>
    </xf>
    <xf numFmtId="0" fontId="3" fillId="0" borderId="1" xfId="0" applyFont="1" applyBorder="1"/>
    <xf numFmtId="165" fontId="3" fillId="0" borderId="1" xfId="0" applyNumberFormat="1" applyFont="1" applyBorder="1" applyAlignment="1">
      <alignment horizontal="right" vertical="center" wrapText="1"/>
    </xf>
    <xf numFmtId="167" fontId="21" fillId="0" borderId="1" xfId="0" applyNumberFormat="1" applyFont="1" applyBorder="1"/>
    <xf numFmtId="168" fontId="21" fillId="0" borderId="1" xfId="0" applyNumberFormat="1" applyFont="1" applyBorder="1"/>
    <xf numFmtId="165" fontId="3"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3" fontId="21"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65" fontId="21" fillId="0" borderId="1" xfId="0" applyNumberFormat="1" applyFont="1" applyBorder="1" applyAlignment="1">
      <alignment horizontal="center" vertical="center" wrapText="1"/>
    </xf>
    <xf numFmtId="165" fontId="21" fillId="0" borderId="4" xfId="0" applyNumberFormat="1" applyFont="1" applyBorder="1" applyAlignment="1">
      <alignment horizontal="center" vertical="center" wrapText="1"/>
    </xf>
    <xf numFmtId="165" fontId="3" fillId="0" borderId="1" xfId="0" applyNumberFormat="1" applyFont="1" applyBorder="1" applyAlignment="1">
      <alignment vertical="center" wrapText="1"/>
    </xf>
    <xf numFmtId="165" fontId="3" fillId="0" borderId="1" xfId="0" applyNumberFormat="1" applyFont="1" applyFill="1" applyBorder="1" applyAlignment="1">
      <alignment horizontal="center" vertical="center" wrapText="1"/>
    </xf>
    <xf numFmtId="167" fontId="4" fillId="0" borderId="0" xfId="0" applyNumberFormat="1" applyFont="1"/>
    <xf numFmtId="0" fontId="24" fillId="0" borderId="0" xfId="0" applyFont="1" applyBorder="1"/>
    <xf numFmtId="0" fontId="24" fillId="0" borderId="0" xfId="0" applyFont="1"/>
    <xf numFmtId="168" fontId="3" fillId="0" borderId="1" xfId="0" applyNumberFormat="1" applyFont="1" applyFill="1" applyBorder="1" applyAlignment="1">
      <alignment horizontal="center" vertical="center" wrapText="1"/>
    </xf>
    <xf numFmtId="168" fontId="3" fillId="0" borderId="1" xfId="0" applyNumberFormat="1" applyFont="1" applyBorder="1" applyAlignment="1">
      <alignment horizontal="center" vertical="center" wrapText="1"/>
    </xf>
    <xf numFmtId="0" fontId="7" fillId="0" borderId="0" xfId="0" applyFont="1" applyAlignment="1"/>
    <xf numFmtId="3" fontId="7" fillId="0" borderId="0" xfId="0" applyNumberFormat="1" applyFont="1" applyAlignment="1"/>
    <xf numFmtId="165" fontId="7" fillId="0" borderId="0" xfId="0" applyNumberFormat="1" applyFont="1" applyAlignment="1"/>
    <xf numFmtId="0" fontId="16" fillId="0" borderId="0" xfId="0" applyFont="1" applyBorder="1" applyAlignment="1">
      <alignment horizontal="center"/>
    </xf>
    <xf numFmtId="165" fontId="16" fillId="0" borderId="0" xfId="0" applyNumberFormat="1" applyFont="1" applyBorder="1" applyAlignment="1">
      <alignment horizontal="center"/>
    </xf>
    <xf numFmtId="169" fontId="3" fillId="0" borderId="1" xfId="0" applyNumberFormat="1" applyFont="1" applyBorder="1" applyAlignment="1"/>
    <xf numFmtId="0" fontId="3" fillId="0" borderId="0" xfId="0" applyFont="1"/>
    <xf numFmtId="165" fontId="3" fillId="0" borderId="0" xfId="0" applyNumberFormat="1" applyFont="1"/>
    <xf numFmtId="4" fontId="3" fillId="0" borderId="0" xfId="0" applyNumberFormat="1" applyFont="1"/>
    <xf numFmtId="3" fontId="3" fillId="0" borderId="0" xfId="0" applyNumberFormat="1" applyFont="1"/>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168" fontId="28" fillId="0" borderId="1" xfId="0" applyNumberFormat="1" applyFont="1" applyFill="1" applyBorder="1" applyAlignment="1">
      <alignment horizontal="center" vertical="center" wrapText="1"/>
    </xf>
    <xf numFmtId="3" fontId="28" fillId="0" borderId="1" xfId="0" applyNumberFormat="1" applyFont="1" applyFill="1" applyBorder="1" applyAlignment="1">
      <alignment horizontal="center" vertical="center" wrapText="1"/>
    </xf>
    <xf numFmtId="165" fontId="28" fillId="0" borderId="1" xfId="0" applyNumberFormat="1" applyFont="1" applyFill="1" applyBorder="1" applyAlignment="1">
      <alignment horizontal="center" vertical="center" wrapText="1"/>
    </xf>
    <xf numFmtId="0" fontId="29" fillId="0" borderId="1" xfId="0" applyFont="1" applyBorder="1" applyAlignment="1">
      <alignment horizontal="center" vertical="center" wrapText="1"/>
    </xf>
    <xf numFmtId="3" fontId="28" fillId="0" borderId="1" xfId="0" applyNumberFormat="1" applyFont="1" applyBorder="1" applyAlignment="1">
      <alignment horizontal="center" vertical="center" wrapText="1"/>
    </xf>
    <xf numFmtId="0" fontId="28" fillId="0" borderId="1" xfId="0" applyFont="1" applyBorder="1" applyAlignment="1">
      <alignment vertical="center" wrapText="1"/>
    </xf>
    <xf numFmtId="3" fontId="28" fillId="0" borderId="1" xfId="0" applyNumberFormat="1" applyFont="1" applyBorder="1" applyAlignment="1">
      <alignment vertical="center" wrapText="1"/>
    </xf>
    <xf numFmtId="165" fontId="28" fillId="0" borderId="1" xfId="0" applyNumberFormat="1" applyFont="1" applyBorder="1" applyAlignment="1">
      <alignment vertical="center" wrapText="1"/>
    </xf>
    <xf numFmtId="166" fontId="28" fillId="0" borderId="1" xfId="0" applyNumberFormat="1" applyFont="1" applyBorder="1" applyAlignment="1">
      <alignment horizontal="center" vertical="center" wrapText="1"/>
    </xf>
    <xf numFmtId="165" fontId="28" fillId="0" borderId="1" xfId="0" applyNumberFormat="1" applyFont="1" applyBorder="1" applyAlignment="1">
      <alignment horizontal="right" vertical="center" wrapText="1"/>
    </xf>
    <xf numFmtId="0" fontId="26" fillId="0" borderId="0" xfId="0" applyFont="1" applyBorder="1" applyAlignment="1">
      <alignment horizontal="center" vertical="center" wrapText="1"/>
    </xf>
    <xf numFmtId="0" fontId="26" fillId="0" borderId="0" xfId="0" applyFont="1" applyAlignment="1">
      <alignment horizontal="center" vertical="center" wrapText="1"/>
    </xf>
    <xf numFmtId="0" fontId="26" fillId="0" borderId="0" xfId="0" applyFont="1"/>
    <xf numFmtId="3" fontId="29" fillId="0" borderId="1" xfId="0" applyNumberFormat="1" applyFont="1" applyBorder="1" applyAlignment="1">
      <alignment horizontal="center" vertical="center" wrapText="1"/>
    </xf>
    <xf numFmtId="170" fontId="1" fillId="0" borderId="1" xfId="0" applyNumberFormat="1" applyFont="1" applyBorder="1" applyAlignment="1">
      <alignment horizontal="center" vertical="center" wrapText="1"/>
    </xf>
    <xf numFmtId="165" fontId="28" fillId="0" borderId="1" xfId="0" applyNumberFormat="1" applyFont="1" applyBorder="1" applyAlignment="1">
      <alignment horizontal="center" vertical="center" wrapText="1"/>
    </xf>
    <xf numFmtId="170" fontId="7" fillId="0" borderId="0" xfId="0" applyNumberFormat="1" applyFont="1" applyAlignment="1"/>
    <xf numFmtId="170" fontId="16" fillId="0" borderId="0" xfId="0" applyNumberFormat="1" applyFont="1" applyBorder="1" applyAlignment="1">
      <alignment horizontal="center"/>
    </xf>
    <xf numFmtId="170" fontId="21" fillId="0" borderId="1" xfId="0" applyNumberFormat="1" applyFont="1" applyBorder="1" applyAlignment="1">
      <alignment horizontal="center" vertical="center" wrapText="1"/>
    </xf>
    <xf numFmtId="170" fontId="29" fillId="0" borderId="1" xfId="0" applyNumberFormat="1" applyFont="1" applyBorder="1" applyAlignment="1">
      <alignment horizontal="center" vertical="center" wrapText="1"/>
    </xf>
    <xf numFmtId="170" fontId="1" fillId="0" borderId="1" xfId="1" applyNumberFormat="1" applyFont="1" applyBorder="1" applyAlignment="1">
      <alignment horizontal="center" vertical="center" wrapText="1"/>
    </xf>
    <xf numFmtId="170" fontId="3" fillId="0" borderId="1" xfId="0" applyNumberFormat="1" applyFont="1" applyBorder="1" applyAlignment="1">
      <alignment horizontal="right"/>
    </xf>
    <xf numFmtId="170" fontId="3" fillId="0" borderId="1" xfId="0" applyNumberFormat="1" applyFont="1" applyBorder="1"/>
    <xf numFmtId="170" fontId="4" fillId="0" borderId="0" xfId="0" applyNumberFormat="1" applyFont="1"/>
    <xf numFmtId="0" fontId="24" fillId="0" borderId="0" xfId="0" applyFont="1" applyAlignment="1">
      <alignment horizontal="center" vertical="center" wrapText="1"/>
    </xf>
    <xf numFmtId="0" fontId="4" fillId="2" borderId="0" xfId="0" applyFont="1" applyFill="1" applyAlignment="1">
      <alignment horizontal="center" vertical="center" wrapText="1"/>
    </xf>
    <xf numFmtId="0" fontId="4" fillId="2" borderId="0" xfId="0" applyFont="1" applyFill="1"/>
    <xf numFmtId="0" fontId="4" fillId="0" borderId="1" xfId="0" applyFont="1" applyBorder="1" applyAlignment="1">
      <alignment horizontal="center" vertical="center" wrapText="1"/>
    </xf>
    <xf numFmtId="0" fontId="13" fillId="0" borderId="0" xfId="0" applyFont="1" applyAlignment="1">
      <alignment vertical="center"/>
    </xf>
    <xf numFmtId="0" fontId="30" fillId="0" borderId="0" xfId="0" applyFont="1"/>
    <xf numFmtId="0" fontId="13"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center" wrapText="1"/>
    </xf>
    <xf numFmtId="164" fontId="30" fillId="0" borderId="1" xfId="0" applyNumberFormat="1" applyFont="1" applyBorder="1" applyAlignment="1">
      <alignment horizontal="center" vertical="center" wrapText="1"/>
    </xf>
    <xf numFmtId="4" fontId="30" fillId="0" borderId="1" xfId="0" applyNumberFormat="1" applyFont="1" applyBorder="1" applyAlignment="1">
      <alignment horizontal="right" vertical="center" wrapText="1"/>
    </xf>
    <xf numFmtId="0" fontId="30" fillId="2" borderId="1" xfId="0" applyFont="1" applyFill="1" applyBorder="1" applyAlignment="1">
      <alignment horizontal="center" vertical="center" wrapText="1"/>
    </xf>
    <xf numFmtId="0" fontId="30" fillId="2" borderId="1" xfId="0" applyFont="1" applyFill="1" applyBorder="1" applyAlignment="1">
      <alignment horizontal="left" vertical="center" wrapText="1"/>
    </xf>
    <xf numFmtId="164" fontId="30" fillId="2" borderId="1" xfId="0" applyNumberFormat="1" applyFont="1" applyFill="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center" wrapText="1"/>
    </xf>
    <xf numFmtId="164" fontId="3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12" xfId="0" applyFont="1" applyBorder="1"/>
    <xf numFmtId="1" fontId="21" fillId="0" borderId="1" xfId="0" applyNumberFormat="1" applyFont="1" applyBorder="1" applyAlignment="1">
      <alignment horizontal="center" vertical="center" wrapText="1"/>
    </xf>
    <xf numFmtId="1" fontId="21" fillId="0" borderId="1" xfId="0" applyNumberFormat="1" applyFont="1" applyBorder="1"/>
    <xf numFmtId="0" fontId="3" fillId="0" borderId="1" xfId="0" applyFont="1" applyBorder="1" applyAlignment="1">
      <alignment vertical="center"/>
    </xf>
    <xf numFmtId="0" fontId="3" fillId="0" borderId="1" xfId="0" applyFont="1" applyFill="1" applyBorder="1" applyAlignment="1">
      <alignment vertical="center" wrapText="1"/>
    </xf>
    <xf numFmtId="0" fontId="7" fillId="0" borderId="0" xfId="0" applyFont="1" applyAlignment="1">
      <alignment horizontal="center" vertical="center"/>
    </xf>
    <xf numFmtId="0" fontId="16" fillId="0" borderId="0" xfId="0" applyFont="1" applyAlignment="1">
      <alignment horizontal="center" vertical="center"/>
    </xf>
    <xf numFmtId="0" fontId="14"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16" fillId="0" borderId="8" xfId="0" applyFont="1" applyBorder="1" applyAlignment="1">
      <alignment horizontal="center"/>
    </xf>
    <xf numFmtId="0" fontId="7" fillId="0" borderId="0" xfId="0" applyFont="1" applyAlignment="1">
      <alignment horizontal="center"/>
    </xf>
    <xf numFmtId="0" fontId="7" fillId="0" borderId="0" xfId="0" applyFont="1" applyAlignment="1">
      <alignment horizontal="center" wrapText="1"/>
    </xf>
    <xf numFmtId="0" fontId="16" fillId="0" borderId="0" xfId="0" applyFont="1" applyBorder="1" applyAlignment="1">
      <alignment horizontal="center"/>
    </xf>
    <xf numFmtId="3" fontId="21"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wrapText="1"/>
    </xf>
    <xf numFmtId="165" fontId="21" fillId="0" borderId="1" xfId="0" applyNumberFormat="1" applyFont="1" applyBorder="1" applyAlignment="1">
      <alignment horizontal="center" vertical="center" wrapText="1"/>
    </xf>
    <xf numFmtId="0" fontId="13" fillId="0" borderId="12" xfId="0" applyFont="1" applyBorder="1" applyAlignment="1">
      <alignment horizontal="center"/>
    </xf>
    <xf numFmtId="0" fontId="13" fillId="0" borderId="0" xfId="0" applyFont="1" applyAlignment="1">
      <alignment horizontal="center"/>
    </xf>
    <xf numFmtId="0" fontId="13" fillId="0" borderId="12" xfId="0" applyFont="1" applyFill="1" applyBorder="1" applyAlignment="1">
      <alignment horizontal="center" vertical="center" wrapText="1"/>
    </xf>
    <xf numFmtId="0" fontId="30" fillId="0" borderId="2" xfId="0" applyFont="1" applyBorder="1" applyAlignment="1">
      <alignment horizontal="center" vertical="center" wrapText="1"/>
    </xf>
    <xf numFmtId="0" fontId="30"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3" fillId="0" borderId="1" xfId="0" applyFont="1" applyBorder="1" applyAlignment="1">
      <alignment horizontal="center" vertical="center" wrapText="1"/>
    </xf>
    <xf numFmtId="0" fontId="31" fillId="0" borderId="8" xfId="0" applyFont="1" applyBorder="1" applyAlignment="1">
      <alignment horizontal="center"/>
    </xf>
    <xf numFmtId="0" fontId="31" fillId="0" borderId="0" xfId="0" applyFont="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14" xfId="0" applyFont="1" applyBorder="1" applyAlignment="1">
      <alignment horizontal="center" vertical="center" wrapText="1"/>
    </xf>
    <xf numFmtId="0" fontId="1" fillId="0" borderId="15" xfId="0" applyFont="1" applyBorder="1" applyAlignment="1">
      <alignment horizontal="center"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1" fillId="0" borderId="8" xfId="0" applyFont="1" applyBorder="1" applyAlignment="1">
      <alignment horizontal="center"/>
    </xf>
    <xf numFmtId="0" fontId="1" fillId="0" borderId="0" xfId="0" applyFont="1" applyAlignment="1">
      <alignment horizont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4"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2" xfId="0" applyFont="1" applyFill="1" applyBorder="1" applyAlignment="1">
      <alignment horizontal="center"/>
    </xf>
    <xf numFmtId="0" fontId="1" fillId="0" borderId="0" xfId="0" applyFont="1" applyFill="1" applyAlignment="1">
      <alignment horizont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8" xfId="0" applyFont="1" applyFill="1" applyBorder="1" applyAlignment="1">
      <alignment horizontal="center"/>
    </xf>
    <xf numFmtId="0" fontId="1" fillId="0" borderId="1" xfId="0" applyFont="1" applyFill="1" applyBorder="1" applyAlignment="1">
      <alignment horizontal="center" vertical="center"/>
    </xf>
    <xf numFmtId="0" fontId="2" fillId="0" borderId="0" xfId="0" applyFont="1" applyBorder="1" applyAlignment="1">
      <alignment horizontal="center"/>
    </xf>
    <xf numFmtId="0" fontId="3" fillId="0" borderId="1" xfId="0" applyFont="1" applyBorder="1" applyAlignment="1">
      <alignment horizontal="center" vertical="center" wrapText="1"/>
    </xf>
    <xf numFmtId="0" fontId="2" fillId="0" borderId="12" xfId="0" applyFont="1" applyBorder="1" applyAlignment="1">
      <alignment horizontal="center"/>
    </xf>
    <xf numFmtId="0" fontId="4"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13" fillId="0" borderId="0"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212956</xdr:colOff>
      <xdr:row>0</xdr:row>
      <xdr:rowOff>549275</xdr:rowOff>
    </xdr:from>
    <xdr:to>
      <xdr:col>1</xdr:col>
      <xdr:colOff>733656</xdr:colOff>
      <xdr:row>0</xdr:row>
      <xdr:rowOff>549275</xdr:rowOff>
    </xdr:to>
    <xdr:cxnSp macro="">
      <xdr:nvCxnSpPr>
        <xdr:cNvPr id="3" name="Straight Connector 2">
          <a:extLst>
            <a:ext uri="{FF2B5EF4-FFF2-40B4-BE49-F238E27FC236}">
              <a16:creationId xmlns="" xmlns:a16="http://schemas.microsoft.com/office/drawing/2014/main" id="{00000000-0008-0000-0200-000003000000}"/>
            </a:ext>
          </a:extLst>
        </xdr:cNvPr>
        <xdr:cNvCxnSpPr/>
      </xdr:nvCxnSpPr>
      <xdr:spPr>
        <a:xfrm>
          <a:off x="758901" y="549275"/>
          <a:ext cx="5207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336859</xdr:colOff>
      <xdr:row>0</xdr:row>
      <xdr:rowOff>557560</xdr:rowOff>
    </xdr:from>
    <xdr:to>
      <xdr:col>11</xdr:col>
      <xdr:colOff>847957</xdr:colOff>
      <xdr:row>0</xdr:row>
      <xdr:rowOff>557560</xdr:rowOff>
    </xdr:to>
    <xdr:cxnSp macro="">
      <xdr:nvCxnSpPr>
        <xdr:cNvPr id="4" name="Straight Connector 3"/>
        <xdr:cNvCxnSpPr/>
      </xdr:nvCxnSpPr>
      <xdr:spPr>
        <a:xfrm>
          <a:off x="7980091" y="557560"/>
          <a:ext cx="182368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topLeftCell="B3" workbookViewId="0">
      <selection activeCell="M11" sqref="M11"/>
    </sheetView>
  </sheetViews>
  <sheetFormatPr defaultRowHeight="15" x14ac:dyDescent="0.25"/>
  <cols>
    <col min="1" max="1" width="5.5703125" customWidth="1"/>
    <col min="2" max="2" width="14.28515625" customWidth="1"/>
    <col min="3" max="3" width="14.5703125" customWidth="1"/>
    <col min="4" max="4" width="18.85546875" customWidth="1"/>
    <col min="5" max="5" width="22.85546875" customWidth="1"/>
    <col min="6" max="6" width="14.42578125" customWidth="1"/>
    <col min="7" max="7" width="12.28515625" customWidth="1"/>
    <col min="8" max="9" width="10.140625" bestFit="1" customWidth="1"/>
    <col min="10" max="10" width="9.28515625" bestFit="1" customWidth="1"/>
    <col min="14" max="14" width="10.140625" bestFit="1" customWidth="1"/>
    <col min="15" max="15" width="27.28515625" customWidth="1"/>
  </cols>
  <sheetData>
    <row r="1" spans="1:20" s="2" customFormat="1" ht="15.75" x14ac:dyDescent="0.25">
      <c r="A1" s="263" t="s">
        <v>1617</v>
      </c>
      <c r="B1" s="263"/>
      <c r="C1" s="263"/>
      <c r="D1" s="263"/>
      <c r="E1" s="263"/>
    </row>
    <row r="2" spans="1:20" s="2" customFormat="1" ht="37.5" customHeight="1" x14ac:dyDescent="0.25">
      <c r="A2" s="263" t="s">
        <v>1619</v>
      </c>
      <c r="B2" s="263"/>
      <c r="C2" s="263"/>
      <c r="D2" s="263"/>
      <c r="E2" s="263"/>
      <c r="F2" s="263"/>
      <c r="G2" s="263"/>
      <c r="H2" s="263"/>
      <c r="I2" s="263"/>
      <c r="J2" s="263"/>
      <c r="K2" s="263"/>
    </row>
    <row r="3" spans="1:20" s="2" customFormat="1" ht="15.75" x14ac:dyDescent="0.25">
      <c r="A3" s="264" t="s">
        <v>1618</v>
      </c>
      <c r="B3" s="264"/>
      <c r="C3" s="264"/>
      <c r="D3" s="264"/>
      <c r="E3" s="264"/>
      <c r="F3" s="264"/>
      <c r="G3" s="264"/>
      <c r="H3" s="264"/>
      <c r="I3" s="264"/>
      <c r="J3" s="264"/>
      <c r="K3" s="264"/>
    </row>
    <row r="4" spans="1:20" s="2" customFormat="1" x14ac:dyDescent="0.25"/>
    <row r="5" spans="1:20" ht="36" customHeight="1" x14ac:dyDescent="0.25">
      <c r="A5" s="265" t="s">
        <v>0</v>
      </c>
      <c r="B5" s="265" t="s">
        <v>1620</v>
      </c>
      <c r="C5" s="265" t="s">
        <v>1621</v>
      </c>
      <c r="D5" s="265" t="s">
        <v>1613</v>
      </c>
      <c r="E5" s="265"/>
      <c r="F5" s="265" t="s">
        <v>1614</v>
      </c>
      <c r="G5" s="265"/>
      <c r="H5" s="265" t="s">
        <v>1615</v>
      </c>
      <c r="I5" s="265"/>
      <c r="J5" s="265"/>
      <c r="K5" s="95" t="s">
        <v>1616</v>
      </c>
      <c r="L5" s="94"/>
      <c r="M5" s="94"/>
      <c r="N5" s="94"/>
      <c r="O5" s="94"/>
      <c r="P5" s="94"/>
      <c r="Q5" s="94"/>
      <c r="R5" s="94"/>
      <c r="S5" s="94"/>
      <c r="T5" s="94"/>
    </row>
    <row r="6" spans="1:20" ht="121.5" customHeight="1" x14ac:dyDescent="0.25">
      <c r="A6" s="265"/>
      <c r="B6" s="265"/>
      <c r="C6" s="265"/>
      <c r="D6" s="95" t="s">
        <v>1622</v>
      </c>
      <c r="E6" s="95" t="s">
        <v>1623</v>
      </c>
      <c r="F6" s="95" t="s">
        <v>1622</v>
      </c>
      <c r="G6" s="95" t="s">
        <v>1623</v>
      </c>
      <c r="H6" s="95" t="s">
        <v>1624</v>
      </c>
      <c r="I6" s="95" t="s">
        <v>1625</v>
      </c>
      <c r="J6" s="95" t="s">
        <v>1626</v>
      </c>
      <c r="K6" s="96"/>
      <c r="L6" s="94"/>
      <c r="M6" s="94"/>
      <c r="N6" s="94"/>
      <c r="O6" s="94"/>
      <c r="P6" s="94"/>
      <c r="Q6" s="94"/>
      <c r="R6" s="94"/>
      <c r="S6" s="94"/>
      <c r="T6" s="94"/>
    </row>
    <row r="7" spans="1:20" s="111" customFormat="1" ht="15.75" x14ac:dyDescent="0.25">
      <c r="A7" s="96">
        <v>1</v>
      </c>
      <c r="B7" s="97" t="s">
        <v>1382</v>
      </c>
      <c r="C7" s="115">
        <f>D7*50+E7*70</f>
        <v>10985.5</v>
      </c>
      <c r="D7" s="115">
        <f>+SUMIFS(HOAĐÔNG!G6:G98,HOAĐÔNG!H6:H98,"&lt;30")</f>
        <v>32.6</v>
      </c>
      <c r="E7" s="115">
        <f>SUMIFS(HOAĐÔNG!G6:G98,HOAĐÔNG!H6:H98,"&gt;=30")</f>
        <v>133.65</v>
      </c>
      <c r="F7" s="116"/>
      <c r="G7" s="116"/>
      <c r="H7" s="115">
        <f>D7*8+E7*15</f>
        <v>2265.5500000000002</v>
      </c>
      <c r="I7" s="115">
        <f>0.8*H7</f>
        <v>1812.4400000000003</v>
      </c>
      <c r="J7" s="115">
        <f>0.2*H7</f>
        <v>453.11000000000007</v>
      </c>
      <c r="K7" s="117"/>
      <c r="L7" s="148">
        <f>E7+D7</f>
        <v>166.25</v>
      </c>
      <c r="M7" s="104">
        <v>163.35</v>
      </c>
      <c r="N7" s="104">
        <f>M7-L7</f>
        <v>-2.9000000000000057</v>
      </c>
      <c r="O7" s="104"/>
      <c r="P7" s="94"/>
      <c r="Q7" s="94"/>
      <c r="R7" s="94"/>
      <c r="S7" s="94"/>
      <c r="T7" s="94"/>
    </row>
    <row r="8" spans="1:20" s="111" customFormat="1" ht="15.75" x14ac:dyDescent="0.25">
      <c r="A8" s="96">
        <v>2</v>
      </c>
      <c r="B8" s="97" t="s">
        <v>1389</v>
      </c>
      <c r="C8" s="115">
        <f t="shared" ref="C8:C20" si="0">D8*50+E8*70</f>
        <v>10495</v>
      </c>
      <c r="D8" s="115">
        <f>SUMIFS('HOA TRUNG'!G6:G130,'HOA TRUNG'!H6:H130,"&lt;30")</f>
        <v>48.55</v>
      </c>
      <c r="E8" s="115">
        <f>SUMIFS('HOA TRUNG'!G6:G130,'HOA TRUNG'!H6:H130,"&gt;=30")</f>
        <v>115.25</v>
      </c>
      <c r="F8" s="117"/>
      <c r="G8" s="117"/>
      <c r="H8" s="115">
        <f t="shared" ref="H8:H20" si="1">D8*8+E8*15</f>
        <v>2117.15</v>
      </c>
      <c r="I8" s="115">
        <f t="shared" ref="I8:I20" si="2">0.8*H8</f>
        <v>1693.7200000000003</v>
      </c>
      <c r="J8" s="115">
        <f t="shared" ref="J8:J20" si="3">0.2*H8</f>
        <v>423.43000000000006</v>
      </c>
      <c r="K8" s="117"/>
      <c r="L8" s="148">
        <f t="shared" ref="L8:L20" si="4">E8+D8</f>
        <v>163.80000000000001</v>
      </c>
      <c r="M8" s="104">
        <v>140.19999999999999</v>
      </c>
      <c r="N8" s="104">
        <f t="shared" ref="N8:N20" si="5">M8-L8</f>
        <v>-23.600000000000023</v>
      </c>
      <c r="O8" s="104"/>
      <c r="P8" s="94"/>
      <c r="Q8" s="94"/>
      <c r="R8" s="94"/>
      <c r="S8" s="94"/>
      <c r="T8" s="94"/>
    </row>
    <row r="9" spans="1:20" s="111" customFormat="1" ht="15.75" x14ac:dyDescent="0.25">
      <c r="A9" s="96">
        <v>3</v>
      </c>
      <c r="B9" s="97" t="s">
        <v>1388</v>
      </c>
      <c r="C9" s="115">
        <f t="shared" si="0"/>
        <v>11069.3</v>
      </c>
      <c r="D9" s="115">
        <f>SUMIFS('HOA TÂN'!G6:G197,'HOA TÂN'!H6:H197,"&lt;30")</f>
        <v>75.911999999999992</v>
      </c>
      <c r="E9" s="115">
        <f>SUMIFS('HOA TÂN'!G6:G197,'HOA TÂN'!H6:H197,"&gt;=30")</f>
        <v>103.90999999999998</v>
      </c>
      <c r="F9" s="117"/>
      <c r="G9" s="117"/>
      <c r="H9" s="115">
        <f t="shared" si="1"/>
        <v>2165.9459999999995</v>
      </c>
      <c r="I9" s="115">
        <f t="shared" si="2"/>
        <v>1732.7567999999997</v>
      </c>
      <c r="J9" s="115">
        <f t="shared" si="3"/>
        <v>433.18919999999991</v>
      </c>
      <c r="K9" s="117"/>
      <c r="L9" s="148">
        <f t="shared" si="4"/>
        <v>179.82199999999997</v>
      </c>
      <c r="M9" s="104">
        <v>147</v>
      </c>
      <c r="N9" s="104">
        <f t="shared" si="5"/>
        <v>-32.821999999999974</v>
      </c>
      <c r="O9" s="104"/>
      <c r="P9" s="94"/>
      <c r="Q9" s="94"/>
      <c r="R9" s="94"/>
      <c r="S9" s="94"/>
      <c r="T9" s="94"/>
    </row>
    <row r="10" spans="1:20" s="111" customFormat="1" ht="15.75" x14ac:dyDescent="0.25">
      <c r="A10" s="96">
        <v>4</v>
      </c>
      <c r="B10" s="97" t="s">
        <v>1396</v>
      </c>
      <c r="C10" s="115">
        <f t="shared" si="0"/>
        <v>9400.2049999999999</v>
      </c>
      <c r="D10" s="115">
        <f>SUMIFS('Hoa Thang'!G6:G195,'Hoa Thang'!H6:H195,"&lt;30")</f>
        <v>76.42410000000001</v>
      </c>
      <c r="E10" s="115">
        <f>SUMIFS('Hoa Thang'!G6:G195,'Hoa Thang'!H6:H195,"&gt;=30")</f>
        <v>79.699999999999989</v>
      </c>
      <c r="F10" s="117"/>
      <c r="G10" s="117"/>
      <c r="H10" s="115">
        <f t="shared" si="1"/>
        <v>1806.8927999999999</v>
      </c>
      <c r="I10" s="115">
        <f t="shared" si="2"/>
        <v>1445.51424</v>
      </c>
      <c r="J10" s="115">
        <f t="shared" si="3"/>
        <v>361.37855999999999</v>
      </c>
      <c r="K10" s="117"/>
      <c r="L10" s="148">
        <f t="shared" si="4"/>
        <v>156.1241</v>
      </c>
      <c r="M10" s="104">
        <v>126.09</v>
      </c>
      <c r="N10" s="104">
        <f t="shared" si="5"/>
        <v>-30.034099999999995</v>
      </c>
      <c r="O10" s="104"/>
      <c r="P10" s="94"/>
      <c r="Q10" s="94"/>
      <c r="R10" s="94"/>
      <c r="S10" s="94"/>
      <c r="T10" s="94"/>
    </row>
    <row r="11" spans="1:20" s="111" customFormat="1" ht="15.75" x14ac:dyDescent="0.25">
      <c r="A11" s="96">
        <v>5</v>
      </c>
      <c r="B11" s="97" t="s">
        <v>1387</v>
      </c>
      <c r="C11" s="115">
        <f t="shared" si="0"/>
        <v>23275.500000000004</v>
      </c>
      <c r="D11" s="115">
        <f>SUMIFS('HOA TIẾN'!G6:G114,'HOA TIẾN'!H6:H114,"&lt;30")</f>
        <v>92.9</v>
      </c>
      <c r="E11" s="115">
        <f>SUMIFS('HOA TIẾN'!G6:G114,'HOA TIẾN'!H6:H114,"&gt;=30")</f>
        <v>266.15000000000003</v>
      </c>
      <c r="F11" s="117"/>
      <c r="G11" s="117"/>
      <c r="H11" s="115">
        <f t="shared" si="1"/>
        <v>4735.4500000000007</v>
      </c>
      <c r="I11" s="115">
        <f t="shared" si="2"/>
        <v>3788.3600000000006</v>
      </c>
      <c r="J11" s="115">
        <f t="shared" si="3"/>
        <v>947.09000000000015</v>
      </c>
      <c r="K11" s="117"/>
      <c r="L11" s="148">
        <f t="shared" si="4"/>
        <v>359.05000000000007</v>
      </c>
      <c r="M11" s="104">
        <v>283.69</v>
      </c>
      <c r="N11" s="104">
        <f t="shared" si="5"/>
        <v>-75.36000000000007</v>
      </c>
      <c r="O11" s="104"/>
      <c r="P11" s="94"/>
      <c r="Q11" s="94"/>
      <c r="R11" s="94"/>
      <c r="S11" s="94"/>
      <c r="T11" s="94"/>
    </row>
    <row r="12" spans="1:20" s="111" customFormat="1" ht="15.75" x14ac:dyDescent="0.25">
      <c r="A12" s="96">
        <v>6</v>
      </c>
      <c r="B12" s="97" t="s">
        <v>1391</v>
      </c>
      <c r="C12" s="115">
        <f t="shared" si="0"/>
        <v>15501.800000000001</v>
      </c>
      <c r="D12" s="115">
        <f>SUMIFS('HOA SƠN'!G6:G77,'HOA SƠN'!H6:H77,"&lt;30")</f>
        <v>50.7</v>
      </c>
      <c r="E12" s="115">
        <f>SUMIFS('HOA SƠN'!G6:G77,'HOA SƠN'!H6:H77,"&gt;=30")</f>
        <v>185.24</v>
      </c>
      <c r="F12" s="117"/>
      <c r="G12" s="117"/>
      <c r="H12" s="115">
        <f t="shared" si="1"/>
        <v>3184.2000000000003</v>
      </c>
      <c r="I12" s="115">
        <f t="shared" si="2"/>
        <v>2547.3600000000006</v>
      </c>
      <c r="J12" s="115">
        <f t="shared" si="3"/>
        <v>636.84000000000015</v>
      </c>
      <c r="K12" s="117"/>
      <c r="L12" s="148">
        <f t="shared" si="4"/>
        <v>235.94</v>
      </c>
      <c r="M12" s="104">
        <v>263.08999999999997</v>
      </c>
      <c r="N12" s="104">
        <f t="shared" si="5"/>
        <v>27.149999999999977</v>
      </c>
      <c r="O12" s="104"/>
      <c r="P12" s="94"/>
      <c r="Q12" s="94"/>
      <c r="R12" s="94"/>
      <c r="S12" s="94"/>
      <c r="T12" s="94"/>
    </row>
    <row r="13" spans="1:20" s="111" customFormat="1" ht="15.75" x14ac:dyDescent="0.25">
      <c r="A13" s="96">
        <v>7</v>
      </c>
      <c r="B13" s="97" t="s">
        <v>1381</v>
      </c>
      <c r="C13" s="115">
        <f t="shared" si="0"/>
        <v>1132.0000000000002</v>
      </c>
      <c r="D13" s="115">
        <f>SUMIFS('XUÂN THỌ'!G6:G33,'XUÂN THỌ'!H6:H33,"&lt;30")</f>
        <v>2.2000000000000002</v>
      </c>
      <c r="E13" s="115">
        <f>SUMIFS('XUÂN THỌ'!G6:G33,'XUÂN THỌ'!H6:H33,"&gt;=30")</f>
        <v>14.600000000000001</v>
      </c>
      <c r="F13" s="117"/>
      <c r="G13" s="117"/>
      <c r="H13" s="115">
        <f t="shared" si="1"/>
        <v>236.60000000000002</v>
      </c>
      <c r="I13" s="115">
        <f t="shared" si="2"/>
        <v>189.28000000000003</v>
      </c>
      <c r="J13" s="115">
        <f t="shared" si="3"/>
        <v>47.320000000000007</v>
      </c>
      <c r="K13" s="117"/>
      <c r="L13" s="148">
        <f t="shared" si="4"/>
        <v>16.8</v>
      </c>
      <c r="M13" s="104">
        <v>16.8</v>
      </c>
      <c r="N13" s="104">
        <f t="shared" si="5"/>
        <v>0</v>
      </c>
      <c r="O13" s="104"/>
      <c r="P13" s="94"/>
      <c r="Q13" s="94"/>
      <c r="R13" s="94"/>
      <c r="S13" s="94"/>
      <c r="T13" s="94"/>
    </row>
    <row r="14" spans="1:20" s="111" customFormat="1" ht="15.75" x14ac:dyDescent="0.25">
      <c r="A14" s="96">
        <v>8</v>
      </c>
      <c r="B14" s="98" t="s">
        <v>1386</v>
      </c>
      <c r="C14" s="115">
        <f t="shared" si="0"/>
        <v>20236</v>
      </c>
      <c r="D14" s="115">
        <f>SUMIFS('TẤN SƠN'!G6:G113,'TẤN SƠN'!H6:H113,"&gt;30")</f>
        <v>106.87</v>
      </c>
      <c r="E14" s="115">
        <f>SUMIFS('TẤN SƠN'!G6:G113,'TẤN SƠN'!H6:H113,"&lt;=30")</f>
        <v>212.75</v>
      </c>
      <c r="F14" s="117"/>
      <c r="G14" s="117"/>
      <c r="H14" s="115">
        <f t="shared" si="1"/>
        <v>4046.21</v>
      </c>
      <c r="I14" s="115">
        <f t="shared" si="2"/>
        <v>3236.9680000000003</v>
      </c>
      <c r="J14" s="115">
        <f t="shared" si="3"/>
        <v>809.24200000000008</v>
      </c>
      <c r="K14" s="117"/>
      <c r="L14" s="148">
        <f t="shared" si="4"/>
        <v>319.62</v>
      </c>
      <c r="M14" s="104">
        <v>319.82</v>
      </c>
      <c r="N14" s="104">
        <f t="shared" si="5"/>
        <v>0.19999999999998863</v>
      </c>
      <c r="O14" s="104"/>
      <c r="P14" s="94"/>
      <c r="Q14" s="94"/>
      <c r="R14" s="94"/>
      <c r="S14" s="94"/>
      <c r="T14" s="94"/>
    </row>
    <row r="15" spans="1:20" s="111" customFormat="1" ht="15.75" x14ac:dyDescent="0.25">
      <c r="A15" s="96">
        <v>9</v>
      </c>
      <c r="B15" s="98" t="s">
        <v>1383</v>
      </c>
      <c r="C15" s="115">
        <f t="shared" si="0"/>
        <v>14134.600000000002</v>
      </c>
      <c r="D15" s="115">
        <f>SUMIFS('ĐÔNG VĂN'!G6:G116,'ĐÔNG VĂN'!H6:H116,"&lt;30")</f>
        <v>14.2</v>
      </c>
      <c r="E15" s="115">
        <f>SUMIFS('ĐÔNG VĂN'!G6:G116,'ĐÔNG VĂN'!H6:H116,"&gt;=30")</f>
        <v>191.78000000000003</v>
      </c>
      <c r="F15" s="117"/>
      <c r="G15" s="117"/>
      <c r="H15" s="115">
        <f t="shared" si="1"/>
        <v>2990.3</v>
      </c>
      <c r="I15" s="115">
        <f t="shared" si="2"/>
        <v>2392.2400000000002</v>
      </c>
      <c r="J15" s="115">
        <f t="shared" si="3"/>
        <v>598.06000000000006</v>
      </c>
      <c r="K15" s="117"/>
      <c r="L15" s="148">
        <f t="shared" si="4"/>
        <v>205.98000000000002</v>
      </c>
      <c r="M15" s="104">
        <v>235.79</v>
      </c>
      <c r="N15" s="104">
        <f t="shared" si="5"/>
        <v>29.809999999999974</v>
      </c>
      <c r="O15" s="104"/>
      <c r="P15" s="94"/>
      <c r="Q15" s="94"/>
      <c r="R15" s="94"/>
      <c r="S15" s="94"/>
      <c r="T15" s="94"/>
    </row>
    <row r="16" spans="1:20" s="111" customFormat="1" ht="15.75" x14ac:dyDescent="0.25">
      <c r="A16" s="96">
        <v>10</v>
      </c>
      <c r="B16" s="98" t="s">
        <v>1627</v>
      </c>
      <c r="C16" s="115">
        <f t="shared" si="0"/>
        <v>3174.3</v>
      </c>
      <c r="D16" s="118">
        <f>SUMIFS('TÂN THẮNG'!G6:G63,'TÂN THẮNG'!H6:H63,"&lt;30")</f>
        <v>21.220000000000002</v>
      </c>
      <c r="E16" s="118">
        <f>SUMIFS('TÂN THẮNG'!G6:G63,'TÂN THẮNG'!H6:H63,"&gt;=30")</f>
        <v>30.189999999999998</v>
      </c>
      <c r="F16" s="119"/>
      <c r="G16" s="119"/>
      <c r="H16" s="115">
        <f t="shared" si="1"/>
        <v>622.61</v>
      </c>
      <c r="I16" s="115">
        <f t="shared" si="2"/>
        <v>498.08800000000002</v>
      </c>
      <c r="J16" s="115">
        <f t="shared" si="3"/>
        <v>124.52200000000001</v>
      </c>
      <c r="K16" s="119"/>
      <c r="L16" s="148">
        <f t="shared" si="4"/>
        <v>51.41</v>
      </c>
      <c r="M16" s="104">
        <v>52.83</v>
      </c>
      <c r="N16" s="104">
        <f t="shared" si="5"/>
        <v>1.4200000000000017</v>
      </c>
      <c r="O16" s="114"/>
    </row>
    <row r="17" spans="1:15" s="111" customFormat="1" ht="15.75" x14ac:dyDescent="0.25">
      <c r="A17" s="96">
        <v>11</v>
      </c>
      <c r="B17" s="98" t="s">
        <v>1628</v>
      </c>
      <c r="C17" s="115">
        <f t="shared" si="0"/>
        <v>5713</v>
      </c>
      <c r="D17" s="120">
        <f>SUMIFS('XUÂN DỤC'!G6:G65,'XUÂN DỤC'!H6:H65,"&lt;30")</f>
        <v>26.9</v>
      </c>
      <c r="E17" s="120">
        <f>SUMIFS('XUÂN DỤC'!G6:G65,'XUÂN DỤC'!H6:H65,"&gt;=30")</f>
        <v>62.4</v>
      </c>
      <c r="F17" s="119"/>
      <c r="G17" s="119"/>
      <c r="H17" s="115">
        <f t="shared" si="1"/>
        <v>1151.2</v>
      </c>
      <c r="I17" s="115">
        <f t="shared" si="2"/>
        <v>920.96</v>
      </c>
      <c r="J17" s="115">
        <f t="shared" si="3"/>
        <v>230.24</v>
      </c>
      <c r="K17" s="119"/>
      <c r="L17" s="148">
        <f t="shared" si="4"/>
        <v>89.3</v>
      </c>
      <c r="M17" s="104">
        <v>88.53</v>
      </c>
      <c r="N17" s="104">
        <f t="shared" si="5"/>
        <v>-0.76999999999999602</v>
      </c>
      <c r="O17" s="114"/>
    </row>
    <row r="18" spans="1:15" s="111" customFormat="1" ht="15.75" x14ac:dyDescent="0.25">
      <c r="A18" s="96">
        <v>12</v>
      </c>
      <c r="B18" s="98" t="s">
        <v>1390</v>
      </c>
      <c r="C18" s="115">
        <f t="shared" si="0"/>
        <v>14032.300000000003</v>
      </c>
      <c r="D18" s="118">
        <f>SUMIFS('TRUNG ĐỨC'!G6:G191,'TRUNG ĐỨC'!H6:H191,"&lt;30")</f>
        <v>93.550000000000011</v>
      </c>
      <c r="E18" s="118">
        <f>SUMIFS('TRUNG ĐỨC'!G6:G191,'TRUNG ĐỨC'!H6:H191,"&gt;=30")</f>
        <v>133.64000000000001</v>
      </c>
      <c r="F18" s="119"/>
      <c r="G18" s="119"/>
      <c r="H18" s="115">
        <f t="shared" si="1"/>
        <v>2753</v>
      </c>
      <c r="I18" s="115">
        <f t="shared" si="2"/>
        <v>2202.4</v>
      </c>
      <c r="J18" s="115">
        <f t="shared" si="3"/>
        <v>550.6</v>
      </c>
      <c r="K18" s="119"/>
      <c r="L18" s="148">
        <f t="shared" si="4"/>
        <v>227.19000000000003</v>
      </c>
      <c r="M18" s="104">
        <v>252.19</v>
      </c>
      <c r="N18" s="104">
        <f t="shared" si="5"/>
        <v>24.999999999999972</v>
      </c>
      <c r="O18" s="114"/>
    </row>
    <row r="19" spans="1:15" s="111" customFormat="1" ht="15.75" x14ac:dyDescent="0.25">
      <c r="A19" s="96">
        <v>13</v>
      </c>
      <c r="B19" s="98" t="s">
        <v>1392</v>
      </c>
      <c r="C19" s="115">
        <f t="shared" si="0"/>
        <v>6825.5</v>
      </c>
      <c r="D19" s="118">
        <f>SUMIFS('TRƯỜNG LẠC'!G6:G69,'TRƯỜNG LẠC'!H6:H69,"&lt;30")</f>
        <v>20.239999999999998</v>
      </c>
      <c r="E19" s="118">
        <f>SUMIFS('TRƯỜNG LẠC'!G6:G69,'TRƯỜNG LẠC'!H6:H69,"&gt;=30")</f>
        <v>83.05</v>
      </c>
      <c r="F19" s="119"/>
      <c r="G19" s="119"/>
      <c r="H19" s="115">
        <f t="shared" si="1"/>
        <v>1407.67</v>
      </c>
      <c r="I19" s="115">
        <f t="shared" si="2"/>
        <v>1126.1360000000002</v>
      </c>
      <c r="J19" s="115">
        <f t="shared" si="3"/>
        <v>281.53400000000005</v>
      </c>
      <c r="K19" s="119"/>
      <c r="L19" s="148">
        <f t="shared" si="4"/>
        <v>103.28999999999999</v>
      </c>
      <c r="M19" s="104">
        <v>63.49</v>
      </c>
      <c r="N19" s="104">
        <f t="shared" si="5"/>
        <v>-39.79999999999999</v>
      </c>
      <c r="O19" s="114"/>
    </row>
    <row r="20" spans="1:15" s="111" customFormat="1" ht="15.75" x14ac:dyDescent="0.25">
      <c r="A20" s="96">
        <v>14</v>
      </c>
      <c r="B20" s="98" t="s">
        <v>1629</v>
      </c>
      <c r="C20" s="115">
        <f t="shared" si="0"/>
        <v>28845.000000000004</v>
      </c>
      <c r="D20" s="118">
        <f>SUMIFS('TRUNG THƯỢNG'!G6:G154,'TRUNG THƯỢNG'!H6:H154,"&lt;30")</f>
        <v>78.64</v>
      </c>
      <c r="E20" s="118">
        <f>SUMIFS('TRUNG THƯỢNG'!G6:G154,'TRUNG THƯỢNG'!H6:H154,"&gt;=30")</f>
        <v>355.90000000000003</v>
      </c>
      <c r="F20" s="119"/>
      <c r="G20" s="119"/>
      <c r="H20" s="115">
        <f t="shared" si="1"/>
        <v>5967.6200000000008</v>
      </c>
      <c r="I20" s="115">
        <f t="shared" si="2"/>
        <v>4774.0960000000005</v>
      </c>
      <c r="J20" s="115">
        <f t="shared" si="3"/>
        <v>1193.5240000000001</v>
      </c>
      <c r="K20" s="119"/>
      <c r="L20" s="148">
        <f t="shared" si="4"/>
        <v>434.54</v>
      </c>
      <c r="M20" s="104">
        <v>387.4</v>
      </c>
      <c r="N20" s="104">
        <f t="shared" si="5"/>
        <v>-47.140000000000043</v>
      </c>
      <c r="O20" s="114"/>
    </row>
    <row r="21" spans="1:15" s="108" customFormat="1" ht="18.75" customHeight="1" x14ac:dyDescent="0.2">
      <c r="A21" s="107"/>
      <c r="B21" s="107" t="s">
        <v>1631</v>
      </c>
      <c r="C21" s="121">
        <f>SUM(C7:C20)</f>
        <v>174820.005</v>
      </c>
      <c r="D21" s="121">
        <f t="shared" ref="D21:J21" si="6">SUM(D7:D20)</f>
        <v>740.90610000000004</v>
      </c>
      <c r="E21" s="121">
        <f t="shared" si="6"/>
        <v>1968.2100000000003</v>
      </c>
      <c r="F21" s="121"/>
      <c r="G21" s="121"/>
      <c r="H21" s="122">
        <f t="shared" si="6"/>
        <v>35450.398800000003</v>
      </c>
      <c r="I21" s="122">
        <f t="shared" si="6"/>
        <v>28360.319040000006</v>
      </c>
      <c r="J21" s="122">
        <f t="shared" si="6"/>
        <v>7090.0797600000014</v>
      </c>
      <c r="K21" s="121"/>
      <c r="L21" s="149">
        <f>SUM(L7:L20)</f>
        <v>2709.1161000000002</v>
      </c>
      <c r="M21" s="149">
        <f>SUM(M7:M20)</f>
        <v>2540.2699999999995</v>
      </c>
      <c r="N21" s="109">
        <f>M21-L21</f>
        <v>-168.84610000000066</v>
      </c>
      <c r="O21" s="109"/>
    </row>
    <row r="22" spans="1:15" x14ac:dyDescent="0.25">
      <c r="M22" s="105"/>
      <c r="N22" s="105"/>
      <c r="O22" s="105"/>
    </row>
    <row r="24" spans="1:15" x14ac:dyDescent="0.25">
      <c r="E24" s="128">
        <f>E21+D21</f>
        <v>2709.1161000000002</v>
      </c>
    </row>
    <row r="25" spans="1:15" x14ac:dyDescent="0.25">
      <c r="E25" s="128"/>
    </row>
    <row r="34" spans="15:15" x14ac:dyDescent="0.25">
      <c r="O34" s="100"/>
    </row>
  </sheetData>
  <mergeCells count="9">
    <mergeCell ref="A1:E1"/>
    <mergeCell ref="A2:K2"/>
    <mergeCell ref="A3:K3"/>
    <mergeCell ref="A5:A6"/>
    <mergeCell ref="B5:B6"/>
    <mergeCell ref="C5:C6"/>
    <mergeCell ref="D5:E5"/>
    <mergeCell ref="F5:G5"/>
    <mergeCell ref="H5:J5"/>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8"/>
  <sheetViews>
    <sheetView tabSelected="1" zoomScale="75" zoomScaleNormal="75" workbookViewId="0">
      <selection activeCell="A2" sqref="A2:AF2"/>
    </sheetView>
  </sheetViews>
  <sheetFormatPr defaultColWidth="8.7109375" defaultRowHeight="15.75" x14ac:dyDescent="0.25"/>
  <cols>
    <col min="1" max="1" width="4.7109375" style="111" customWidth="1"/>
    <col min="2" max="2" width="18.140625" style="111" customWidth="1"/>
    <col min="3" max="7" width="0" style="111" hidden="1" customWidth="1"/>
    <col min="8" max="8" width="10.7109375" style="111" customWidth="1"/>
    <col min="9" max="9" width="6.7109375" style="165" customWidth="1"/>
    <col min="10" max="10" width="11" style="165" customWidth="1"/>
    <col min="11" max="11" width="6.85546875" style="111" customWidth="1"/>
    <col min="12" max="12" width="6" style="165" customWidth="1"/>
    <col min="13" max="13" width="7.7109375" style="165" customWidth="1"/>
    <col min="14" max="14" width="7.7109375" style="111" customWidth="1"/>
    <col min="15" max="15" width="6.5703125" style="165" customWidth="1"/>
    <col min="16" max="16" width="7.7109375" style="165" customWidth="1"/>
    <col min="17" max="17" width="9.140625" style="239" customWidth="1"/>
    <col min="18" max="18" width="7.7109375" style="165" customWidth="1"/>
    <col min="19" max="19" width="7.7109375" style="114" customWidth="1"/>
    <col min="20" max="20" width="8.5703125" style="111" customWidth="1"/>
    <col min="21" max="21" width="6.5703125" style="165" customWidth="1"/>
    <col min="22" max="22" width="8" style="114" customWidth="1"/>
    <col min="23" max="23" width="9" style="111" customWidth="1"/>
    <col min="24" max="24" width="7" style="165" customWidth="1"/>
    <col min="25" max="25" width="7.7109375" style="165" customWidth="1"/>
    <col min="26" max="26" width="8.85546875" style="111" customWidth="1"/>
    <col min="27" max="27" width="6.7109375" style="165" customWidth="1"/>
    <col min="28" max="28" width="7.7109375" style="165" customWidth="1"/>
    <col min="29" max="29" width="7.7109375" style="111" customWidth="1"/>
    <col min="30" max="30" width="6.42578125" style="165" customWidth="1"/>
    <col min="31" max="31" width="7.7109375" style="165" customWidth="1"/>
    <col min="32" max="32" width="11.28515625" style="165" customWidth="1"/>
    <col min="33" max="33" width="8.7109375" style="157"/>
    <col min="34" max="16384" width="8.7109375" style="111"/>
  </cols>
  <sheetData>
    <row r="1" spans="1:34" s="154" customFormat="1" ht="36.950000000000003" customHeight="1" x14ac:dyDescent="0.25">
      <c r="A1" s="269" t="s">
        <v>1675</v>
      </c>
      <c r="B1" s="268"/>
      <c r="C1" s="268"/>
      <c r="D1" s="268"/>
      <c r="E1" s="268"/>
      <c r="F1" s="268"/>
      <c r="G1" s="268"/>
      <c r="H1" s="268"/>
      <c r="I1" s="268"/>
      <c r="J1" s="268"/>
      <c r="K1" s="268"/>
      <c r="L1" s="268"/>
      <c r="M1" s="268"/>
      <c r="N1" s="268"/>
      <c r="O1" s="167"/>
      <c r="P1" s="167"/>
      <c r="Q1" s="232"/>
      <c r="R1" s="205"/>
      <c r="S1" s="206"/>
      <c r="T1" s="204"/>
      <c r="U1" s="205"/>
      <c r="V1" s="206"/>
      <c r="W1" s="204"/>
      <c r="X1" s="205"/>
      <c r="Y1" s="205"/>
      <c r="Z1" s="204"/>
      <c r="AA1" s="205"/>
      <c r="AB1" s="205"/>
      <c r="AC1" s="204"/>
      <c r="AD1" s="205"/>
      <c r="AE1" s="205"/>
      <c r="AF1" s="205"/>
      <c r="AG1" s="160"/>
    </row>
    <row r="2" spans="1:34" s="154" customFormat="1" ht="72" customHeight="1" x14ac:dyDescent="0.25">
      <c r="A2" s="269" t="s">
        <v>1729</v>
      </c>
      <c r="B2" s="268"/>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160"/>
    </row>
    <row r="3" spans="1:34" x14ac:dyDescent="0.25">
      <c r="A3" s="270" t="s">
        <v>1727</v>
      </c>
      <c r="B3" s="270"/>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row>
    <row r="4" spans="1:34" x14ac:dyDescent="0.25">
      <c r="A4" s="207"/>
      <c r="B4" s="207"/>
      <c r="C4" s="207"/>
      <c r="D4" s="207"/>
      <c r="E4" s="207"/>
      <c r="F4" s="207"/>
      <c r="G4" s="207"/>
      <c r="H4" s="207"/>
      <c r="I4" s="166"/>
      <c r="J4" s="166"/>
      <c r="K4" s="207"/>
      <c r="L4" s="166"/>
      <c r="M4" s="166"/>
      <c r="N4" s="207"/>
      <c r="O4" s="166"/>
      <c r="P4" s="166"/>
      <c r="Q4" s="233"/>
      <c r="R4" s="166"/>
      <c r="S4" s="208"/>
      <c r="T4" s="207"/>
      <c r="U4" s="166"/>
      <c r="V4" s="208"/>
      <c r="W4" s="207"/>
      <c r="X4" s="166"/>
      <c r="Y4" s="166"/>
      <c r="Z4" s="207"/>
      <c r="AA4" s="166"/>
      <c r="AB4" s="267" t="s">
        <v>1699</v>
      </c>
      <c r="AC4" s="267"/>
      <c r="AD4" s="267"/>
      <c r="AE4" s="267"/>
      <c r="AF4" s="267"/>
    </row>
    <row r="5" spans="1:34" s="152" customFormat="1" ht="33.75" customHeight="1" x14ac:dyDescent="0.2">
      <c r="A5" s="266" t="s">
        <v>1632</v>
      </c>
      <c r="B5" s="266" t="s">
        <v>1378</v>
      </c>
      <c r="C5" s="266" t="s">
        <v>1677</v>
      </c>
      <c r="D5" s="266"/>
      <c r="E5" s="266"/>
      <c r="F5" s="266"/>
      <c r="G5" s="266"/>
      <c r="H5" s="266"/>
      <c r="I5" s="266"/>
      <c r="J5" s="266"/>
      <c r="K5" s="266"/>
      <c r="L5" s="266"/>
      <c r="M5" s="266"/>
      <c r="N5" s="266"/>
      <c r="O5" s="266"/>
      <c r="P5" s="266"/>
      <c r="Q5" s="266"/>
      <c r="R5" s="266"/>
      <c r="S5" s="266"/>
      <c r="T5" s="266" t="s">
        <v>1681</v>
      </c>
      <c r="U5" s="266"/>
      <c r="V5" s="266"/>
      <c r="W5" s="266"/>
      <c r="X5" s="266"/>
      <c r="Y5" s="266"/>
      <c r="Z5" s="266"/>
      <c r="AA5" s="266"/>
      <c r="AB5" s="266"/>
      <c r="AC5" s="266"/>
      <c r="AD5" s="266"/>
      <c r="AE5" s="266"/>
      <c r="AF5" s="271" t="s">
        <v>1693</v>
      </c>
      <c r="AG5" s="161"/>
      <c r="AH5" s="151"/>
    </row>
    <row r="6" spans="1:34" s="152" customFormat="1" ht="25.5" customHeight="1" x14ac:dyDescent="0.2">
      <c r="A6" s="266"/>
      <c r="B6" s="266"/>
      <c r="C6" s="266" t="s">
        <v>1638</v>
      </c>
      <c r="D6" s="266"/>
      <c r="E6" s="266"/>
      <c r="F6" s="191" t="s">
        <v>1639</v>
      </c>
      <c r="G6" s="162" t="s">
        <v>1676</v>
      </c>
      <c r="H6" s="266" t="s">
        <v>1680</v>
      </c>
      <c r="I6" s="272" t="s">
        <v>1683</v>
      </c>
      <c r="J6" s="272" t="s">
        <v>1400</v>
      </c>
      <c r="K6" s="266" t="s">
        <v>1640</v>
      </c>
      <c r="L6" s="266"/>
      <c r="M6" s="266"/>
      <c r="N6" s="266"/>
      <c r="O6" s="266"/>
      <c r="P6" s="266"/>
      <c r="Q6" s="266"/>
      <c r="R6" s="266"/>
      <c r="S6" s="266"/>
      <c r="T6" s="266" t="s">
        <v>1680</v>
      </c>
      <c r="U6" s="271" t="s">
        <v>1692</v>
      </c>
      <c r="V6" s="273" t="s">
        <v>1400</v>
      </c>
      <c r="W6" s="266" t="s">
        <v>1640</v>
      </c>
      <c r="X6" s="266"/>
      <c r="Y6" s="266"/>
      <c r="Z6" s="266"/>
      <c r="AA6" s="266"/>
      <c r="AB6" s="266"/>
      <c r="AC6" s="266"/>
      <c r="AD6" s="266"/>
      <c r="AE6" s="266"/>
      <c r="AF6" s="271"/>
      <c r="AG6" s="161"/>
      <c r="AH6" s="151"/>
    </row>
    <row r="7" spans="1:34" s="152" customFormat="1" ht="203.25" customHeight="1" x14ac:dyDescent="0.2">
      <c r="A7" s="266"/>
      <c r="B7" s="266"/>
      <c r="C7" s="191" t="s">
        <v>1645</v>
      </c>
      <c r="D7" s="191" t="s">
        <v>1646</v>
      </c>
      <c r="E7" s="191" t="s">
        <v>1647</v>
      </c>
      <c r="F7" s="153"/>
      <c r="G7" s="191" t="s">
        <v>1648</v>
      </c>
      <c r="H7" s="266"/>
      <c r="I7" s="272"/>
      <c r="J7" s="272"/>
      <c r="K7" s="191" t="s">
        <v>1648</v>
      </c>
      <c r="L7" s="192" t="s">
        <v>1692</v>
      </c>
      <c r="M7" s="192" t="s">
        <v>1400</v>
      </c>
      <c r="N7" s="191" t="s">
        <v>1678</v>
      </c>
      <c r="O7" s="192" t="s">
        <v>1692</v>
      </c>
      <c r="P7" s="192" t="s">
        <v>1400</v>
      </c>
      <c r="Q7" s="234" t="s">
        <v>1679</v>
      </c>
      <c r="R7" s="192" t="s">
        <v>1692</v>
      </c>
      <c r="S7" s="195" t="s">
        <v>1400</v>
      </c>
      <c r="T7" s="266"/>
      <c r="U7" s="271"/>
      <c r="V7" s="273"/>
      <c r="W7" s="191" t="s">
        <v>1648</v>
      </c>
      <c r="X7" s="192" t="s">
        <v>1692</v>
      </c>
      <c r="Y7" s="192" t="s">
        <v>1400</v>
      </c>
      <c r="Z7" s="191" t="s">
        <v>1678</v>
      </c>
      <c r="AA7" s="192" t="s">
        <v>1692</v>
      </c>
      <c r="AB7" s="192" t="s">
        <v>1400</v>
      </c>
      <c r="AC7" s="191" t="s">
        <v>1679</v>
      </c>
      <c r="AD7" s="192" t="s">
        <v>1692</v>
      </c>
      <c r="AE7" s="192" t="s">
        <v>1400</v>
      </c>
      <c r="AF7" s="271"/>
      <c r="AG7" s="161"/>
      <c r="AH7" s="151"/>
    </row>
    <row r="8" spans="1:34" s="152" customFormat="1" ht="38.25" customHeight="1" x14ac:dyDescent="0.2">
      <c r="A8" s="191" t="s">
        <v>1685</v>
      </c>
      <c r="B8" s="191" t="s">
        <v>1686</v>
      </c>
      <c r="C8" s="191"/>
      <c r="D8" s="191"/>
      <c r="E8" s="191"/>
      <c r="F8" s="153"/>
      <c r="G8" s="159"/>
      <c r="H8" s="158">
        <v>1</v>
      </c>
      <c r="I8" s="163">
        <v>2</v>
      </c>
      <c r="J8" s="163" t="s">
        <v>1687</v>
      </c>
      <c r="K8" s="191">
        <v>4</v>
      </c>
      <c r="L8" s="164">
        <v>5</v>
      </c>
      <c r="M8" s="192" t="s">
        <v>1688</v>
      </c>
      <c r="N8" s="191">
        <v>7</v>
      </c>
      <c r="O8" s="164">
        <v>8</v>
      </c>
      <c r="P8" s="164" t="s">
        <v>1689</v>
      </c>
      <c r="Q8" s="259">
        <v>10</v>
      </c>
      <c r="R8" s="163">
        <v>11</v>
      </c>
      <c r="S8" s="196" t="s">
        <v>1690</v>
      </c>
      <c r="T8" s="158">
        <v>13</v>
      </c>
      <c r="U8" s="163">
        <v>14</v>
      </c>
      <c r="V8" s="196" t="s">
        <v>1694</v>
      </c>
      <c r="W8" s="191">
        <v>16</v>
      </c>
      <c r="X8" s="192">
        <v>17</v>
      </c>
      <c r="Y8" s="192" t="s">
        <v>1695</v>
      </c>
      <c r="Z8" s="191">
        <v>19</v>
      </c>
      <c r="AA8" s="192">
        <v>20</v>
      </c>
      <c r="AB8" s="192" t="s">
        <v>1696</v>
      </c>
      <c r="AC8" s="191">
        <v>22</v>
      </c>
      <c r="AD8" s="192">
        <v>23</v>
      </c>
      <c r="AE8" s="192" t="s">
        <v>1697</v>
      </c>
      <c r="AF8" s="192" t="s">
        <v>1698</v>
      </c>
      <c r="AG8" s="161"/>
      <c r="AH8" s="151"/>
    </row>
    <row r="9" spans="1:34" s="228" customFormat="1" ht="22.5" customHeight="1" x14ac:dyDescent="0.2">
      <c r="A9" s="214">
        <v>1</v>
      </c>
      <c r="B9" s="221" t="s">
        <v>558</v>
      </c>
      <c r="C9" s="215"/>
      <c r="D9" s="215"/>
      <c r="E9" s="215"/>
      <c r="F9" s="214"/>
      <c r="G9" s="215"/>
      <c r="H9" s="216">
        <f>500/10000</f>
        <v>0.05</v>
      </c>
      <c r="I9" s="217">
        <v>10</v>
      </c>
      <c r="J9" s="218">
        <f>H9*I9</f>
        <v>0.5</v>
      </c>
      <c r="K9" s="219"/>
      <c r="L9" s="220">
        <v>6</v>
      </c>
      <c r="M9" s="220">
        <f>K9*L9</f>
        <v>0</v>
      </c>
      <c r="N9" s="219"/>
      <c r="O9" s="220">
        <v>10</v>
      </c>
      <c r="P9" s="220">
        <f>N9*O9</f>
        <v>0</v>
      </c>
      <c r="Q9" s="235"/>
      <c r="R9" s="220">
        <v>15</v>
      </c>
      <c r="S9" s="231"/>
      <c r="T9" s="221"/>
      <c r="U9" s="222">
        <v>5</v>
      </c>
      <c r="V9" s="223"/>
      <c r="W9" s="219"/>
      <c r="X9" s="220">
        <v>3</v>
      </c>
      <c r="Y9" s="220">
        <f>W9*X9</f>
        <v>0</v>
      </c>
      <c r="Z9" s="219"/>
      <c r="AA9" s="220">
        <v>5</v>
      </c>
      <c r="AB9" s="220">
        <f>Z9*AA9</f>
        <v>0</v>
      </c>
      <c r="AC9" s="219"/>
      <c r="AD9" s="224">
        <v>7.5</v>
      </c>
      <c r="AE9" s="220">
        <f>AC9*AD9</f>
        <v>0</v>
      </c>
      <c r="AF9" s="225">
        <f>J9+M9+P9+S9+V9+Y9+AB9+AE9</f>
        <v>0.5</v>
      </c>
      <c r="AG9" s="226"/>
      <c r="AH9" s="227"/>
    </row>
    <row r="10" spans="1:34" s="228" customFormat="1" ht="22.5" customHeight="1" x14ac:dyDescent="0.2">
      <c r="A10" s="214">
        <v>2</v>
      </c>
      <c r="B10" s="221" t="s">
        <v>560</v>
      </c>
      <c r="C10" s="215"/>
      <c r="D10" s="215"/>
      <c r="E10" s="215"/>
      <c r="F10" s="214"/>
      <c r="G10" s="215"/>
      <c r="H10" s="216">
        <f>252.5/10000</f>
        <v>2.5250000000000002E-2</v>
      </c>
      <c r="I10" s="217">
        <v>10</v>
      </c>
      <c r="J10" s="218">
        <f t="shared" ref="J10:J29" si="0">H10*I10</f>
        <v>0.2525</v>
      </c>
      <c r="K10" s="219"/>
      <c r="L10" s="220">
        <v>6</v>
      </c>
      <c r="M10" s="220">
        <f t="shared" ref="M10:M29" si="1">K10*L10</f>
        <v>0</v>
      </c>
      <c r="N10" s="219"/>
      <c r="O10" s="220">
        <v>10</v>
      </c>
      <c r="P10" s="220">
        <f t="shared" ref="P10:P29" si="2">N10*O10</f>
        <v>0</v>
      </c>
      <c r="Q10" s="235"/>
      <c r="R10" s="220">
        <v>15</v>
      </c>
      <c r="S10" s="231">
        <f t="shared" ref="S10:S27" si="3">Q10*R10</f>
        <v>0</v>
      </c>
      <c r="T10" s="221"/>
      <c r="U10" s="222">
        <v>5</v>
      </c>
      <c r="V10" s="223"/>
      <c r="W10" s="219"/>
      <c r="X10" s="220">
        <v>3</v>
      </c>
      <c r="Y10" s="220">
        <f t="shared" ref="Y10:Y29" si="4">W10*X10</f>
        <v>0</v>
      </c>
      <c r="Z10" s="219"/>
      <c r="AA10" s="220">
        <v>5</v>
      </c>
      <c r="AB10" s="220">
        <f t="shared" ref="AB10:AB29" si="5">Z10*AA10</f>
        <v>0</v>
      </c>
      <c r="AC10" s="219"/>
      <c r="AD10" s="224">
        <v>7.5</v>
      </c>
      <c r="AE10" s="229"/>
      <c r="AF10" s="225">
        <f t="shared" ref="AF10:AF29" si="6">J10+M10+P10+S10+V10+Y10+AB10+AE10</f>
        <v>0.2525</v>
      </c>
      <c r="AG10" s="226"/>
      <c r="AH10" s="227"/>
    </row>
    <row r="11" spans="1:34" s="228" customFormat="1" ht="22.5" customHeight="1" x14ac:dyDescent="0.2">
      <c r="A11" s="214">
        <v>3</v>
      </c>
      <c r="B11" s="221" t="s">
        <v>522</v>
      </c>
      <c r="C11" s="215"/>
      <c r="D11" s="215"/>
      <c r="E11" s="215"/>
      <c r="F11" s="214"/>
      <c r="G11" s="215"/>
      <c r="H11" s="216">
        <f>1331.6/10000</f>
        <v>0.13316</v>
      </c>
      <c r="I11" s="217">
        <v>10</v>
      </c>
      <c r="J11" s="218">
        <f t="shared" si="0"/>
        <v>1.3315999999999999</v>
      </c>
      <c r="K11" s="219"/>
      <c r="L11" s="220">
        <v>6</v>
      </c>
      <c r="M11" s="220">
        <f t="shared" si="1"/>
        <v>0</v>
      </c>
      <c r="N11" s="219"/>
      <c r="O11" s="220">
        <v>10</v>
      </c>
      <c r="P11" s="220">
        <f t="shared" si="2"/>
        <v>0</v>
      </c>
      <c r="Q11" s="235"/>
      <c r="R11" s="220">
        <v>15</v>
      </c>
      <c r="S11" s="231">
        <f t="shared" si="3"/>
        <v>0</v>
      </c>
      <c r="T11" s="221"/>
      <c r="U11" s="222">
        <v>5</v>
      </c>
      <c r="V11" s="223"/>
      <c r="W11" s="219"/>
      <c r="X11" s="220">
        <v>3</v>
      </c>
      <c r="Y11" s="220">
        <f t="shared" si="4"/>
        <v>0</v>
      </c>
      <c r="Z11" s="219"/>
      <c r="AA11" s="220">
        <v>5</v>
      </c>
      <c r="AB11" s="220">
        <f t="shared" si="5"/>
        <v>0</v>
      </c>
      <c r="AC11" s="219"/>
      <c r="AD11" s="224">
        <v>7.5</v>
      </c>
      <c r="AE11" s="229"/>
      <c r="AF11" s="225">
        <f t="shared" si="6"/>
        <v>1.3315999999999999</v>
      </c>
      <c r="AG11" s="226"/>
      <c r="AH11" s="227"/>
    </row>
    <row r="12" spans="1:34" s="152" customFormat="1" ht="22.5" customHeight="1" x14ac:dyDescent="0.2">
      <c r="A12" s="153">
        <v>4</v>
      </c>
      <c r="B12" s="176" t="s">
        <v>1711</v>
      </c>
      <c r="C12" s="191"/>
      <c r="D12" s="191"/>
      <c r="E12" s="191"/>
      <c r="F12" s="153"/>
      <c r="G12" s="191"/>
      <c r="H12" s="202">
        <f>537.4/10000</f>
        <v>5.3739999999999996E-2</v>
      </c>
      <c r="I12" s="174">
        <v>10</v>
      </c>
      <c r="J12" s="198">
        <f t="shared" si="0"/>
        <v>0.53739999999999999</v>
      </c>
      <c r="K12" s="194"/>
      <c r="L12" s="175">
        <v>6</v>
      </c>
      <c r="M12" s="175">
        <f t="shared" si="1"/>
        <v>0</v>
      </c>
      <c r="N12" s="194"/>
      <c r="O12" s="175">
        <v>10</v>
      </c>
      <c r="P12" s="175">
        <f t="shared" si="2"/>
        <v>0</v>
      </c>
      <c r="Q12" s="230"/>
      <c r="R12" s="175">
        <v>15</v>
      </c>
      <c r="S12" s="231"/>
      <c r="T12" s="176"/>
      <c r="U12" s="177">
        <v>5</v>
      </c>
      <c r="V12" s="197"/>
      <c r="W12" s="194"/>
      <c r="X12" s="175">
        <v>3</v>
      </c>
      <c r="Y12" s="175">
        <f t="shared" si="4"/>
        <v>0</v>
      </c>
      <c r="Z12" s="194"/>
      <c r="AA12" s="175">
        <v>5</v>
      </c>
      <c r="AB12" s="175">
        <f t="shared" si="5"/>
        <v>0</v>
      </c>
      <c r="AC12" s="194"/>
      <c r="AD12" s="178">
        <v>7.5</v>
      </c>
      <c r="AE12" s="193"/>
      <c r="AF12" s="187">
        <f t="shared" si="6"/>
        <v>0.53739999999999999</v>
      </c>
      <c r="AG12" s="161"/>
      <c r="AH12" s="151"/>
    </row>
    <row r="13" spans="1:34" s="152" customFormat="1" ht="22.5" customHeight="1" x14ac:dyDescent="0.2">
      <c r="A13" s="153">
        <v>5</v>
      </c>
      <c r="B13" s="176" t="s">
        <v>1712</v>
      </c>
      <c r="C13" s="191"/>
      <c r="D13" s="191"/>
      <c r="E13" s="191"/>
      <c r="F13" s="153"/>
      <c r="G13" s="191"/>
      <c r="H13" s="202">
        <f>600/10000</f>
        <v>0.06</v>
      </c>
      <c r="I13" s="174">
        <v>10</v>
      </c>
      <c r="J13" s="198">
        <f t="shared" si="0"/>
        <v>0.6</v>
      </c>
      <c r="K13" s="194"/>
      <c r="L13" s="175">
        <v>6</v>
      </c>
      <c r="M13" s="175">
        <f t="shared" si="1"/>
        <v>0</v>
      </c>
      <c r="N13" s="194"/>
      <c r="O13" s="175">
        <v>10</v>
      </c>
      <c r="P13" s="175">
        <f t="shared" si="2"/>
        <v>0</v>
      </c>
      <c r="Q13" s="230"/>
      <c r="R13" s="175">
        <v>15</v>
      </c>
      <c r="S13" s="231">
        <f t="shared" si="3"/>
        <v>0</v>
      </c>
      <c r="T13" s="176"/>
      <c r="U13" s="177">
        <v>5</v>
      </c>
      <c r="V13" s="197"/>
      <c r="W13" s="194"/>
      <c r="X13" s="175">
        <v>3</v>
      </c>
      <c r="Y13" s="175">
        <f t="shared" si="4"/>
        <v>0</v>
      </c>
      <c r="Z13" s="194"/>
      <c r="AA13" s="175">
        <v>5</v>
      </c>
      <c r="AB13" s="175">
        <f t="shared" si="5"/>
        <v>0</v>
      </c>
      <c r="AC13" s="194"/>
      <c r="AD13" s="178">
        <v>7.5</v>
      </c>
      <c r="AE13" s="193"/>
      <c r="AF13" s="187">
        <f t="shared" si="6"/>
        <v>0.6</v>
      </c>
      <c r="AG13" s="161"/>
      <c r="AH13" s="151"/>
    </row>
    <row r="14" spans="1:34" s="152" customFormat="1" ht="22.5" customHeight="1" x14ac:dyDescent="0.2">
      <c r="A14" s="153">
        <v>6</v>
      </c>
      <c r="B14" s="176" t="s">
        <v>1713</v>
      </c>
      <c r="C14" s="191"/>
      <c r="D14" s="191"/>
      <c r="E14" s="191"/>
      <c r="F14" s="153"/>
      <c r="G14" s="191"/>
      <c r="H14" s="202">
        <f>1000/10000</f>
        <v>0.1</v>
      </c>
      <c r="I14" s="174">
        <v>10</v>
      </c>
      <c r="J14" s="198">
        <f t="shared" si="0"/>
        <v>1</v>
      </c>
      <c r="K14" s="194"/>
      <c r="L14" s="175">
        <v>6</v>
      </c>
      <c r="M14" s="175">
        <f t="shared" si="1"/>
        <v>0</v>
      </c>
      <c r="N14" s="194"/>
      <c r="O14" s="175">
        <v>10</v>
      </c>
      <c r="P14" s="175">
        <f t="shared" si="2"/>
        <v>0</v>
      </c>
      <c r="Q14" s="230"/>
      <c r="R14" s="175">
        <v>15</v>
      </c>
      <c r="S14" s="231">
        <f t="shared" si="3"/>
        <v>0</v>
      </c>
      <c r="T14" s="176"/>
      <c r="U14" s="177">
        <v>5</v>
      </c>
      <c r="V14" s="197"/>
      <c r="W14" s="194"/>
      <c r="X14" s="175">
        <v>3</v>
      </c>
      <c r="Y14" s="175">
        <f t="shared" si="4"/>
        <v>0</v>
      </c>
      <c r="Z14" s="194"/>
      <c r="AA14" s="175">
        <v>5</v>
      </c>
      <c r="AB14" s="175">
        <f t="shared" si="5"/>
        <v>0</v>
      </c>
      <c r="AC14" s="194"/>
      <c r="AD14" s="178">
        <v>7.5</v>
      </c>
      <c r="AE14" s="193"/>
      <c r="AF14" s="187">
        <f t="shared" si="6"/>
        <v>1</v>
      </c>
      <c r="AG14" s="161"/>
      <c r="AH14" s="151"/>
    </row>
    <row r="15" spans="1:34" ht="22.5" customHeight="1" x14ac:dyDescent="0.25">
      <c r="A15" s="153">
        <v>7</v>
      </c>
      <c r="B15" s="176" t="s">
        <v>1714</v>
      </c>
      <c r="C15" s="110"/>
      <c r="D15" s="110"/>
      <c r="E15" s="110"/>
      <c r="F15" s="110"/>
      <c r="G15" s="110"/>
      <c r="H15" s="203">
        <f>300/10000</f>
        <v>0.03</v>
      </c>
      <c r="I15" s="174">
        <v>10</v>
      </c>
      <c r="J15" s="198">
        <f t="shared" si="0"/>
        <v>0.3</v>
      </c>
      <c r="K15" s="180"/>
      <c r="L15" s="175">
        <v>6</v>
      </c>
      <c r="M15" s="175">
        <f t="shared" si="1"/>
        <v>0</v>
      </c>
      <c r="N15" s="180"/>
      <c r="O15" s="175">
        <v>10</v>
      </c>
      <c r="P15" s="175">
        <f t="shared" si="2"/>
        <v>0</v>
      </c>
      <c r="Q15" s="230"/>
      <c r="R15" s="175">
        <v>15</v>
      </c>
      <c r="S15" s="231"/>
      <c r="T15" s="176"/>
      <c r="U15" s="177">
        <v>5</v>
      </c>
      <c r="V15" s="197"/>
      <c r="W15" s="180"/>
      <c r="X15" s="175">
        <v>3</v>
      </c>
      <c r="Y15" s="175">
        <f t="shared" si="4"/>
        <v>0</v>
      </c>
      <c r="Z15" s="180"/>
      <c r="AA15" s="175">
        <v>5</v>
      </c>
      <c r="AB15" s="175">
        <f t="shared" si="5"/>
        <v>0</v>
      </c>
      <c r="AC15" s="181"/>
      <c r="AD15" s="178">
        <v>7.5</v>
      </c>
      <c r="AE15" s="179"/>
      <c r="AF15" s="187">
        <f t="shared" si="6"/>
        <v>0.3</v>
      </c>
      <c r="AG15" s="155"/>
      <c r="AH15" s="94"/>
    </row>
    <row r="16" spans="1:34" ht="22.5" customHeight="1" x14ac:dyDescent="0.25">
      <c r="A16" s="153">
        <v>8</v>
      </c>
      <c r="B16" s="176" t="s">
        <v>583</v>
      </c>
      <c r="C16" s="113"/>
      <c r="D16" s="113"/>
      <c r="E16" s="113"/>
      <c r="F16" s="113"/>
      <c r="G16" s="113"/>
      <c r="H16" s="203">
        <f>1500/10000</f>
        <v>0.15</v>
      </c>
      <c r="I16" s="174">
        <v>10</v>
      </c>
      <c r="J16" s="198">
        <f t="shared" si="0"/>
        <v>1.5</v>
      </c>
      <c r="K16" s="182"/>
      <c r="L16" s="175">
        <v>6</v>
      </c>
      <c r="M16" s="175">
        <f t="shared" si="1"/>
        <v>0</v>
      </c>
      <c r="N16" s="182"/>
      <c r="O16" s="175">
        <v>10</v>
      </c>
      <c r="P16" s="175">
        <f t="shared" si="2"/>
        <v>0</v>
      </c>
      <c r="Q16" s="236"/>
      <c r="R16" s="175">
        <v>15</v>
      </c>
      <c r="S16" s="231">
        <f t="shared" ref="S16" si="7">Q16*R16</f>
        <v>0</v>
      </c>
      <c r="T16" s="183"/>
      <c r="U16" s="177">
        <v>5</v>
      </c>
      <c r="V16" s="197"/>
      <c r="W16" s="182"/>
      <c r="X16" s="175">
        <v>3</v>
      </c>
      <c r="Y16" s="175">
        <f t="shared" si="4"/>
        <v>0</v>
      </c>
      <c r="Z16" s="182"/>
      <c r="AA16" s="175">
        <v>5</v>
      </c>
      <c r="AB16" s="175">
        <f t="shared" si="5"/>
        <v>0</v>
      </c>
      <c r="AC16" s="184"/>
      <c r="AD16" s="178">
        <v>7.5</v>
      </c>
      <c r="AE16" s="185"/>
      <c r="AF16" s="187">
        <f t="shared" si="6"/>
        <v>1.5</v>
      </c>
      <c r="AG16" s="156"/>
    </row>
    <row r="17" spans="1:33" ht="22.5" customHeight="1" x14ac:dyDescent="0.25">
      <c r="A17" s="153">
        <v>9</v>
      </c>
      <c r="B17" s="176" t="s">
        <v>586</v>
      </c>
      <c r="C17" s="113"/>
      <c r="D17" s="113"/>
      <c r="E17" s="113"/>
      <c r="F17" s="113"/>
      <c r="G17" s="113"/>
      <c r="H17" s="203">
        <f>1135.8/10000</f>
        <v>0.11358</v>
      </c>
      <c r="I17" s="174">
        <v>10</v>
      </c>
      <c r="J17" s="198">
        <f t="shared" si="0"/>
        <v>1.1357999999999999</v>
      </c>
      <c r="K17" s="182"/>
      <c r="L17" s="175">
        <v>6</v>
      </c>
      <c r="M17" s="175">
        <f t="shared" si="1"/>
        <v>0</v>
      </c>
      <c r="N17" s="182"/>
      <c r="O17" s="175">
        <v>10</v>
      </c>
      <c r="P17" s="175">
        <f t="shared" si="2"/>
        <v>0</v>
      </c>
      <c r="Q17" s="230"/>
      <c r="R17" s="175">
        <v>15</v>
      </c>
      <c r="S17" s="231"/>
      <c r="T17" s="183"/>
      <c r="U17" s="177">
        <v>5</v>
      </c>
      <c r="V17" s="197"/>
      <c r="W17" s="182"/>
      <c r="X17" s="175">
        <v>3</v>
      </c>
      <c r="Y17" s="175">
        <f t="shared" si="4"/>
        <v>0</v>
      </c>
      <c r="Z17" s="182"/>
      <c r="AA17" s="175">
        <v>5</v>
      </c>
      <c r="AB17" s="175">
        <f t="shared" si="5"/>
        <v>0</v>
      </c>
      <c r="AC17" s="184"/>
      <c r="AD17" s="178">
        <v>7.5</v>
      </c>
      <c r="AE17" s="185"/>
      <c r="AF17" s="187">
        <f t="shared" si="6"/>
        <v>1.1357999999999999</v>
      </c>
      <c r="AG17" s="156"/>
    </row>
    <row r="18" spans="1:33" ht="22.5" customHeight="1" x14ac:dyDescent="0.25">
      <c r="A18" s="153">
        <v>10</v>
      </c>
      <c r="B18" s="183" t="s">
        <v>611</v>
      </c>
      <c r="C18" s="113"/>
      <c r="D18" s="113"/>
      <c r="E18" s="113"/>
      <c r="F18" s="113"/>
      <c r="G18" s="113"/>
      <c r="H18" s="203">
        <f>2570/10000</f>
        <v>0.25700000000000001</v>
      </c>
      <c r="I18" s="174">
        <v>10</v>
      </c>
      <c r="J18" s="198">
        <f t="shared" si="0"/>
        <v>2.5700000000000003</v>
      </c>
      <c r="K18" s="182"/>
      <c r="L18" s="175">
        <v>6</v>
      </c>
      <c r="M18" s="175">
        <f t="shared" si="1"/>
        <v>0</v>
      </c>
      <c r="N18" s="182"/>
      <c r="O18" s="175">
        <v>10</v>
      </c>
      <c r="P18" s="175">
        <f t="shared" si="2"/>
        <v>0</v>
      </c>
      <c r="Q18" s="237"/>
      <c r="R18" s="175">
        <v>15</v>
      </c>
      <c r="S18" s="231"/>
      <c r="T18" s="183"/>
      <c r="U18" s="177">
        <v>5</v>
      </c>
      <c r="V18" s="197"/>
      <c r="W18" s="182"/>
      <c r="X18" s="175">
        <v>3</v>
      </c>
      <c r="Y18" s="175">
        <f t="shared" si="4"/>
        <v>0</v>
      </c>
      <c r="Z18" s="182"/>
      <c r="AA18" s="175">
        <v>5</v>
      </c>
      <c r="AB18" s="175">
        <f t="shared" si="5"/>
        <v>0</v>
      </c>
      <c r="AC18" s="184"/>
      <c r="AD18" s="178">
        <v>7.5</v>
      </c>
      <c r="AE18" s="185"/>
      <c r="AF18" s="187">
        <f t="shared" si="6"/>
        <v>2.5700000000000003</v>
      </c>
      <c r="AG18" s="156"/>
    </row>
    <row r="19" spans="1:33" ht="22.5" customHeight="1" x14ac:dyDescent="0.25">
      <c r="A19" s="153">
        <v>11</v>
      </c>
      <c r="B19" s="261" t="s">
        <v>522</v>
      </c>
      <c r="C19" s="112"/>
      <c r="D19" s="112"/>
      <c r="E19" s="112"/>
      <c r="F19" s="112"/>
      <c r="G19" s="112"/>
      <c r="H19" s="203">
        <f>351.6/10000</f>
        <v>3.5160000000000004E-2</v>
      </c>
      <c r="I19" s="174">
        <v>10</v>
      </c>
      <c r="J19" s="198">
        <f t="shared" si="0"/>
        <v>0.35160000000000002</v>
      </c>
      <c r="K19" s="186"/>
      <c r="L19" s="175">
        <v>6</v>
      </c>
      <c r="M19" s="175">
        <f t="shared" si="1"/>
        <v>0</v>
      </c>
      <c r="N19" s="186"/>
      <c r="O19" s="175">
        <v>10</v>
      </c>
      <c r="P19" s="175">
        <f t="shared" si="2"/>
        <v>0</v>
      </c>
      <c r="Q19" s="238"/>
      <c r="R19" s="175">
        <v>15</v>
      </c>
      <c r="S19" s="231"/>
      <c r="T19" s="183"/>
      <c r="U19" s="177">
        <v>5</v>
      </c>
      <c r="V19" s="197"/>
      <c r="W19" s="186"/>
      <c r="X19" s="175">
        <v>3</v>
      </c>
      <c r="Y19" s="175">
        <f t="shared" si="4"/>
        <v>0</v>
      </c>
      <c r="Z19" s="186"/>
      <c r="AA19" s="175">
        <v>5</v>
      </c>
      <c r="AB19" s="175">
        <f t="shared" si="5"/>
        <v>0</v>
      </c>
      <c r="AC19" s="186"/>
      <c r="AD19" s="178">
        <v>7.5</v>
      </c>
      <c r="AE19" s="168"/>
      <c r="AF19" s="187">
        <f t="shared" si="6"/>
        <v>0.35160000000000002</v>
      </c>
    </row>
    <row r="20" spans="1:33" s="201" customFormat="1" ht="22.5" customHeight="1" x14ac:dyDescent="0.25">
      <c r="A20" s="153">
        <v>12</v>
      </c>
      <c r="B20" s="176" t="s">
        <v>589</v>
      </c>
      <c r="C20" s="112"/>
      <c r="D20" s="112"/>
      <c r="E20" s="112"/>
      <c r="F20" s="112"/>
      <c r="G20" s="112"/>
      <c r="H20" s="203">
        <f>830/10000</f>
        <v>8.3000000000000004E-2</v>
      </c>
      <c r="I20" s="174">
        <v>10</v>
      </c>
      <c r="J20" s="198">
        <f t="shared" si="0"/>
        <v>0.83000000000000007</v>
      </c>
      <c r="K20" s="186"/>
      <c r="L20" s="175">
        <v>6</v>
      </c>
      <c r="M20" s="175">
        <f t="shared" si="1"/>
        <v>0</v>
      </c>
      <c r="N20" s="186"/>
      <c r="O20" s="175">
        <v>10</v>
      </c>
      <c r="P20" s="175">
        <f t="shared" si="2"/>
        <v>0</v>
      </c>
      <c r="Q20" s="238"/>
      <c r="R20" s="175">
        <v>15</v>
      </c>
      <c r="S20" s="231"/>
      <c r="T20" s="183"/>
      <c r="U20" s="177">
        <v>5</v>
      </c>
      <c r="V20" s="197"/>
      <c r="W20" s="186"/>
      <c r="X20" s="175">
        <v>3</v>
      </c>
      <c r="Y20" s="175">
        <f t="shared" si="4"/>
        <v>0</v>
      </c>
      <c r="Z20" s="186"/>
      <c r="AA20" s="175">
        <v>5</v>
      </c>
      <c r="AB20" s="175">
        <f t="shared" si="5"/>
        <v>0</v>
      </c>
      <c r="AC20" s="186"/>
      <c r="AD20" s="178">
        <v>7.5</v>
      </c>
      <c r="AE20" s="168"/>
      <c r="AF20" s="187">
        <f t="shared" si="6"/>
        <v>0.83000000000000007</v>
      </c>
      <c r="AG20" s="200"/>
    </row>
    <row r="21" spans="1:33" ht="22.5" customHeight="1" x14ac:dyDescent="0.25">
      <c r="A21" s="153">
        <v>13</v>
      </c>
      <c r="B21" s="183" t="s">
        <v>338</v>
      </c>
      <c r="C21" s="112"/>
      <c r="D21" s="112"/>
      <c r="E21" s="112"/>
      <c r="F21" s="112"/>
      <c r="G21" s="112"/>
      <c r="H21" s="203">
        <f>630.8/10000</f>
        <v>6.3079999999999997E-2</v>
      </c>
      <c r="I21" s="174">
        <v>10</v>
      </c>
      <c r="J21" s="198">
        <f t="shared" si="0"/>
        <v>0.63080000000000003</v>
      </c>
      <c r="K21" s="186"/>
      <c r="L21" s="175">
        <v>6</v>
      </c>
      <c r="M21" s="175">
        <f t="shared" si="1"/>
        <v>0</v>
      </c>
      <c r="N21" s="186"/>
      <c r="O21" s="175">
        <v>10</v>
      </c>
      <c r="P21" s="175">
        <f t="shared" si="2"/>
        <v>0</v>
      </c>
      <c r="Q21" s="238"/>
      <c r="R21" s="175">
        <v>15</v>
      </c>
      <c r="S21" s="190">
        <f t="shared" si="3"/>
        <v>0</v>
      </c>
      <c r="T21" s="183"/>
      <c r="U21" s="177">
        <v>5</v>
      </c>
      <c r="V21" s="197"/>
      <c r="W21" s="186"/>
      <c r="X21" s="175">
        <v>3</v>
      </c>
      <c r="Y21" s="175">
        <f t="shared" si="4"/>
        <v>0</v>
      </c>
      <c r="Z21" s="186"/>
      <c r="AA21" s="175">
        <v>5</v>
      </c>
      <c r="AB21" s="175">
        <f t="shared" si="5"/>
        <v>0</v>
      </c>
      <c r="AC21" s="186"/>
      <c r="AD21" s="178">
        <v>7.5</v>
      </c>
      <c r="AE21" s="168"/>
      <c r="AF21" s="187">
        <f t="shared" si="6"/>
        <v>0.63080000000000003</v>
      </c>
    </row>
    <row r="22" spans="1:33" ht="22.5" customHeight="1" x14ac:dyDescent="0.25">
      <c r="A22" s="153">
        <v>14</v>
      </c>
      <c r="B22" s="176" t="s">
        <v>589</v>
      </c>
      <c r="C22" s="112"/>
      <c r="D22" s="112"/>
      <c r="E22" s="112"/>
      <c r="F22" s="112"/>
      <c r="G22" s="112"/>
      <c r="H22" s="203">
        <f>833/10000</f>
        <v>8.3299999999999999E-2</v>
      </c>
      <c r="I22" s="174">
        <v>10</v>
      </c>
      <c r="J22" s="198">
        <f t="shared" si="0"/>
        <v>0.83299999999999996</v>
      </c>
      <c r="K22" s="186"/>
      <c r="L22" s="175">
        <v>6</v>
      </c>
      <c r="M22" s="175">
        <f t="shared" si="1"/>
        <v>0</v>
      </c>
      <c r="N22" s="186"/>
      <c r="O22" s="175">
        <v>10</v>
      </c>
      <c r="P22" s="175">
        <f t="shared" si="2"/>
        <v>0</v>
      </c>
      <c r="Q22" s="238"/>
      <c r="R22" s="175">
        <v>15</v>
      </c>
      <c r="S22" s="190"/>
      <c r="T22" s="183"/>
      <c r="U22" s="177">
        <v>5</v>
      </c>
      <c r="V22" s="197"/>
      <c r="W22" s="186"/>
      <c r="X22" s="175">
        <v>3</v>
      </c>
      <c r="Y22" s="175">
        <f t="shared" si="4"/>
        <v>0</v>
      </c>
      <c r="Z22" s="186"/>
      <c r="AA22" s="175">
        <v>5</v>
      </c>
      <c r="AB22" s="175">
        <f t="shared" si="5"/>
        <v>0</v>
      </c>
      <c r="AC22" s="186"/>
      <c r="AD22" s="178">
        <v>7.5</v>
      </c>
      <c r="AE22" s="168"/>
      <c r="AF22" s="187">
        <f t="shared" si="6"/>
        <v>0.83299999999999996</v>
      </c>
    </row>
    <row r="23" spans="1:33" ht="22.5" customHeight="1" x14ac:dyDescent="0.25">
      <c r="A23" s="153">
        <v>15</v>
      </c>
      <c r="B23" s="176" t="s">
        <v>595</v>
      </c>
      <c r="C23" s="112"/>
      <c r="D23" s="112"/>
      <c r="E23" s="112"/>
      <c r="F23" s="112"/>
      <c r="G23" s="112"/>
      <c r="H23" s="203">
        <f>500/10000</f>
        <v>0.05</v>
      </c>
      <c r="I23" s="174">
        <v>10</v>
      </c>
      <c r="J23" s="198">
        <f t="shared" si="0"/>
        <v>0.5</v>
      </c>
      <c r="K23" s="186"/>
      <c r="L23" s="175">
        <v>6</v>
      </c>
      <c r="M23" s="175">
        <f t="shared" si="1"/>
        <v>0</v>
      </c>
      <c r="N23" s="186"/>
      <c r="O23" s="175">
        <v>10</v>
      </c>
      <c r="P23" s="175">
        <f t="shared" si="2"/>
        <v>0</v>
      </c>
      <c r="Q23" s="238"/>
      <c r="R23" s="175">
        <v>15</v>
      </c>
      <c r="S23" s="190"/>
      <c r="T23" s="183"/>
      <c r="U23" s="177">
        <v>5</v>
      </c>
      <c r="V23" s="197"/>
      <c r="W23" s="186"/>
      <c r="X23" s="175">
        <v>3</v>
      </c>
      <c r="Y23" s="175">
        <f t="shared" si="4"/>
        <v>0</v>
      </c>
      <c r="Z23" s="186"/>
      <c r="AA23" s="175">
        <v>5</v>
      </c>
      <c r="AB23" s="175">
        <f t="shared" si="5"/>
        <v>0</v>
      </c>
      <c r="AC23" s="186"/>
      <c r="AD23" s="178">
        <v>7.5</v>
      </c>
      <c r="AE23" s="168"/>
      <c r="AF23" s="187">
        <f t="shared" si="6"/>
        <v>0.5</v>
      </c>
    </row>
    <row r="24" spans="1:33" ht="22.5" customHeight="1" x14ac:dyDescent="0.25">
      <c r="A24" s="153">
        <v>16</v>
      </c>
      <c r="B24" s="176" t="s">
        <v>1715</v>
      </c>
      <c r="C24" s="112"/>
      <c r="D24" s="112"/>
      <c r="E24" s="112"/>
      <c r="F24" s="112"/>
      <c r="G24" s="112"/>
      <c r="H24" s="203">
        <f>1000/10000</f>
        <v>0.1</v>
      </c>
      <c r="I24" s="174">
        <v>10</v>
      </c>
      <c r="J24" s="198">
        <f t="shared" si="0"/>
        <v>1</v>
      </c>
      <c r="K24" s="186"/>
      <c r="L24" s="175">
        <v>6</v>
      </c>
      <c r="M24" s="175">
        <f t="shared" si="1"/>
        <v>0</v>
      </c>
      <c r="N24" s="186"/>
      <c r="O24" s="175">
        <v>10</v>
      </c>
      <c r="P24" s="175">
        <f t="shared" si="2"/>
        <v>0</v>
      </c>
      <c r="Q24" s="238"/>
      <c r="R24" s="175">
        <v>15</v>
      </c>
      <c r="S24" s="190"/>
      <c r="T24" s="183"/>
      <c r="U24" s="177">
        <v>5</v>
      </c>
      <c r="V24" s="197"/>
      <c r="W24" s="186"/>
      <c r="X24" s="175">
        <v>3</v>
      </c>
      <c r="Y24" s="175">
        <f t="shared" si="4"/>
        <v>0</v>
      </c>
      <c r="Z24" s="186"/>
      <c r="AA24" s="175">
        <v>5</v>
      </c>
      <c r="AB24" s="175">
        <f t="shared" si="5"/>
        <v>0</v>
      </c>
      <c r="AC24" s="186"/>
      <c r="AD24" s="178">
        <v>7.5</v>
      </c>
      <c r="AE24" s="168"/>
      <c r="AF24" s="187">
        <f t="shared" si="6"/>
        <v>1</v>
      </c>
    </row>
    <row r="25" spans="1:33" ht="22.5" customHeight="1" x14ac:dyDescent="0.25">
      <c r="A25" s="153">
        <v>17</v>
      </c>
      <c r="B25" s="176" t="s">
        <v>624</v>
      </c>
      <c r="C25" s="112"/>
      <c r="D25" s="112"/>
      <c r="E25" s="112"/>
      <c r="F25" s="112"/>
      <c r="G25" s="112"/>
      <c r="H25" s="203">
        <f>1000/10000</f>
        <v>0.1</v>
      </c>
      <c r="I25" s="174">
        <v>10</v>
      </c>
      <c r="J25" s="198">
        <f t="shared" si="0"/>
        <v>1</v>
      </c>
      <c r="K25" s="186"/>
      <c r="L25" s="175">
        <v>6</v>
      </c>
      <c r="M25" s="175">
        <f t="shared" si="1"/>
        <v>0</v>
      </c>
      <c r="N25" s="186"/>
      <c r="O25" s="175">
        <v>10</v>
      </c>
      <c r="P25" s="175">
        <f t="shared" si="2"/>
        <v>0</v>
      </c>
      <c r="Q25" s="238"/>
      <c r="R25" s="175">
        <v>15</v>
      </c>
      <c r="S25" s="190"/>
      <c r="T25" s="183"/>
      <c r="U25" s="177">
        <v>5</v>
      </c>
      <c r="V25" s="197"/>
      <c r="W25" s="186"/>
      <c r="X25" s="175">
        <v>3</v>
      </c>
      <c r="Y25" s="175">
        <f t="shared" si="4"/>
        <v>0</v>
      </c>
      <c r="Z25" s="186"/>
      <c r="AA25" s="175">
        <v>5</v>
      </c>
      <c r="AB25" s="175">
        <f t="shared" si="5"/>
        <v>0</v>
      </c>
      <c r="AC25" s="186"/>
      <c r="AD25" s="178">
        <v>7.5</v>
      </c>
      <c r="AE25" s="168"/>
      <c r="AF25" s="187">
        <f t="shared" si="6"/>
        <v>1</v>
      </c>
    </row>
    <row r="26" spans="1:33" ht="22.5" customHeight="1" x14ac:dyDescent="0.25">
      <c r="A26" s="153">
        <v>18</v>
      </c>
      <c r="B26" s="176" t="s">
        <v>299</v>
      </c>
      <c r="C26" s="112"/>
      <c r="D26" s="112"/>
      <c r="E26" s="112"/>
      <c r="F26" s="112"/>
      <c r="G26" s="112"/>
      <c r="H26" s="203">
        <f>1500/10000</f>
        <v>0.15</v>
      </c>
      <c r="I26" s="174">
        <v>10</v>
      </c>
      <c r="J26" s="198">
        <f t="shared" si="0"/>
        <v>1.5</v>
      </c>
      <c r="K26" s="186"/>
      <c r="L26" s="175">
        <v>6</v>
      </c>
      <c r="M26" s="175">
        <f t="shared" si="1"/>
        <v>0</v>
      </c>
      <c r="N26" s="186"/>
      <c r="O26" s="175">
        <v>10</v>
      </c>
      <c r="P26" s="175">
        <f t="shared" si="2"/>
        <v>0</v>
      </c>
      <c r="Q26" s="238"/>
      <c r="R26" s="175">
        <v>15</v>
      </c>
      <c r="S26" s="190"/>
      <c r="T26" s="183"/>
      <c r="U26" s="177">
        <v>5</v>
      </c>
      <c r="V26" s="197"/>
      <c r="W26" s="186"/>
      <c r="X26" s="175">
        <v>3</v>
      </c>
      <c r="Y26" s="175">
        <f t="shared" si="4"/>
        <v>0</v>
      </c>
      <c r="Z26" s="186"/>
      <c r="AA26" s="175">
        <v>5</v>
      </c>
      <c r="AB26" s="175">
        <f t="shared" si="5"/>
        <v>0</v>
      </c>
      <c r="AC26" s="186"/>
      <c r="AD26" s="178">
        <v>7.5</v>
      </c>
      <c r="AE26" s="168"/>
      <c r="AF26" s="187">
        <f t="shared" si="6"/>
        <v>1.5</v>
      </c>
    </row>
    <row r="27" spans="1:33" s="201" customFormat="1" ht="22.5" customHeight="1" x14ac:dyDescent="0.25">
      <c r="A27" s="153">
        <v>19</v>
      </c>
      <c r="B27" s="176" t="s">
        <v>571</v>
      </c>
      <c r="C27" s="112"/>
      <c r="D27" s="112"/>
      <c r="E27" s="112"/>
      <c r="F27" s="112"/>
      <c r="G27" s="112"/>
      <c r="H27" s="203">
        <f>3000/10000</f>
        <v>0.3</v>
      </c>
      <c r="I27" s="174">
        <v>10</v>
      </c>
      <c r="J27" s="198">
        <f t="shared" si="0"/>
        <v>3</v>
      </c>
      <c r="K27" s="186"/>
      <c r="L27" s="175">
        <v>6</v>
      </c>
      <c r="M27" s="175">
        <f t="shared" si="1"/>
        <v>0</v>
      </c>
      <c r="N27" s="186"/>
      <c r="O27" s="175">
        <v>10</v>
      </c>
      <c r="P27" s="175">
        <f t="shared" si="2"/>
        <v>0</v>
      </c>
      <c r="Q27" s="238"/>
      <c r="R27" s="175">
        <v>15</v>
      </c>
      <c r="S27" s="190">
        <f t="shared" si="3"/>
        <v>0</v>
      </c>
      <c r="T27" s="209"/>
      <c r="U27" s="177">
        <v>5</v>
      </c>
      <c r="V27" s="197"/>
      <c r="W27" s="186"/>
      <c r="X27" s="175">
        <v>3</v>
      </c>
      <c r="Y27" s="175">
        <f t="shared" si="4"/>
        <v>0</v>
      </c>
      <c r="Z27" s="186"/>
      <c r="AA27" s="175">
        <v>5</v>
      </c>
      <c r="AB27" s="175">
        <f t="shared" si="5"/>
        <v>0</v>
      </c>
      <c r="AC27" s="186"/>
      <c r="AD27" s="178">
        <v>7.5</v>
      </c>
      <c r="AE27" s="168"/>
      <c r="AF27" s="187">
        <f t="shared" si="6"/>
        <v>3</v>
      </c>
      <c r="AG27" s="200"/>
    </row>
    <row r="28" spans="1:33" ht="22.5" customHeight="1" x14ac:dyDescent="0.25">
      <c r="A28" s="153">
        <v>20</v>
      </c>
      <c r="B28" s="176" t="s">
        <v>1703</v>
      </c>
      <c r="C28" s="112"/>
      <c r="D28" s="112"/>
      <c r="E28" s="112"/>
      <c r="F28" s="112"/>
      <c r="G28" s="112"/>
      <c r="H28" s="183">
        <f>1546.7/10000</f>
        <v>0.15467</v>
      </c>
      <c r="I28" s="174">
        <v>10</v>
      </c>
      <c r="J28" s="198">
        <f t="shared" si="0"/>
        <v>1.5467</v>
      </c>
      <c r="K28" s="186"/>
      <c r="L28" s="175">
        <v>6</v>
      </c>
      <c r="M28" s="175">
        <f t="shared" si="1"/>
        <v>0</v>
      </c>
      <c r="N28" s="186"/>
      <c r="O28" s="175">
        <v>10</v>
      </c>
      <c r="P28" s="175">
        <f t="shared" si="2"/>
        <v>0</v>
      </c>
      <c r="Q28" s="238"/>
      <c r="R28" s="175">
        <v>15</v>
      </c>
      <c r="S28" s="190"/>
      <c r="T28" s="183"/>
      <c r="U28" s="177">
        <v>5</v>
      </c>
      <c r="V28" s="197"/>
      <c r="W28" s="186"/>
      <c r="X28" s="175">
        <v>3</v>
      </c>
      <c r="Y28" s="175">
        <f t="shared" si="4"/>
        <v>0</v>
      </c>
      <c r="Z28" s="186"/>
      <c r="AA28" s="175">
        <v>5</v>
      </c>
      <c r="AB28" s="175">
        <f t="shared" si="5"/>
        <v>0</v>
      </c>
      <c r="AC28" s="186"/>
      <c r="AD28" s="178">
        <v>7.5</v>
      </c>
      <c r="AE28" s="168"/>
      <c r="AF28" s="187">
        <f t="shared" si="6"/>
        <v>1.5467</v>
      </c>
    </row>
    <row r="29" spans="1:33" s="201" customFormat="1" ht="22.5" customHeight="1" x14ac:dyDescent="0.25">
      <c r="A29" s="153">
        <v>21</v>
      </c>
      <c r="B29" s="262" t="s">
        <v>551</v>
      </c>
      <c r="C29" s="112"/>
      <c r="D29" s="112"/>
      <c r="E29" s="112"/>
      <c r="F29" s="112"/>
      <c r="G29" s="112"/>
      <c r="H29" s="202">
        <f>1500/10000</f>
        <v>0.15</v>
      </c>
      <c r="I29" s="174">
        <v>10</v>
      </c>
      <c r="J29" s="198">
        <f t="shared" si="0"/>
        <v>1.5</v>
      </c>
      <c r="K29" s="186"/>
      <c r="L29" s="175">
        <v>6</v>
      </c>
      <c r="M29" s="175">
        <f t="shared" si="1"/>
        <v>0</v>
      </c>
      <c r="N29" s="186"/>
      <c r="O29" s="175">
        <v>10</v>
      </c>
      <c r="P29" s="175">
        <f t="shared" si="2"/>
        <v>0</v>
      </c>
      <c r="Q29" s="238"/>
      <c r="R29" s="175">
        <v>15</v>
      </c>
      <c r="S29" s="190"/>
      <c r="T29" s="202"/>
      <c r="U29" s="177">
        <v>5</v>
      </c>
      <c r="V29" s="197"/>
      <c r="W29" s="186"/>
      <c r="X29" s="175">
        <v>3</v>
      </c>
      <c r="Y29" s="175">
        <f t="shared" si="4"/>
        <v>0</v>
      </c>
      <c r="Z29" s="186"/>
      <c r="AA29" s="175">
        <v>5</v>
      </c>
      <c r="AB29" s="175">
        <f t="shared" si="5"/>
        <v>0</v>
      </c>
      <c r="AC29" s="186"/>
      <c r="AD29" s="178">
        <v>7.5</v>
      </c>
      <c r="AE29" s="168"/>
      <c r="AF29" s="187">
        <f t="shared" si="6"/>
        <v>1.5</v>
      </c>
      <c r="AG29" s="200"/>
    </row>
    <row r="30" spans="1:33" s="173" customFormat="1" ht="21" customHeight="1" x14ac:dyDescent="0.2">
      <c r="A30" s="169"/>
      <c r="B30" s="170" t="s">
        <v>1682</v>
      </c>
      <c r="C30" s="169"/>
      <c r="D30" s="169"/>
      <c r="E30" s="169"/>
      <c r="F30" s="169"/>
      <c r="G30" s="169"/>
      <c r="H30" s="189">
        <f>SUM(H9:H29)</f>
        <v>2.24194</v>
      </c>
      <c r="I30" s="189"/>
      <c r="J30" s="189">
        <f>SUM(J9:J29)</f>
        <v>22.419400000000003</v>
      </c>
      <c r="K30" s="189"/>
      <c r="L30" s="189"/>
      <c r="M30" s="171">
        <f>SUM(M9:M29)</f>
        <v>0</v>
      </c>
      <c r="N30" s="189"/>
      <c r="O30" s="189"/>
      <c r="P30" s="171">
        <f>SUM(P9:P29)</f>
        <v>0</v>
      </c>
      <c r="Q30" s="260">
        <f>SUM(Q9:Q29)</f>
        <v>0</v>
      </c>
      <c r="R30" s="189"/>
      <c r="S30" s="171">
        <f>SUM(S9:S29)</f>
        <v>0</v>
      </c>
      <c r="T30" s="189"/>
      <c r="U30" s="189"/>
      <c r="V30" s="189"/>
      <c r="W30" s="171">
        <f>SUM(W9:W29)</f>
        <v>0</v>
      </c>
      <c r="X30" s="189"/>
      <c r="Y30" s="171">
        <f>SUM(Y9:Y29)</f>
        <v>0</v>
      </c>
      <c r="Z30" s="189"/>
      <c r="AA30" s="189"/>
      <c r="AB30" s="171">
        <f>SUM(AB9:AB29)</f>
        <v>0</v>
      </c>
      <c r="AC30" s="171">
        <f>SUM(AC9:AC29)</f>
        <v>0</v>
      </c>
      <c r="AD30" s="189"/>
      <c r="AE30" s="171">
        <f>SUM(AE9:AE29)</f>
        <v>0</v>
      </c>
      <c r="AF30" s="188">
        <f>SUM(AF9:AF29)</f>
        <v>22.419400000000003</v>
      </c>
      <c r="AG30" s="172"/>
    </row>
    <row r="32" spans="1:33" x14ac:dyDescent="0.25">
      <c r="H32" s="268" t="s">
        <v>1719</v>
      </c>
      <c r="I32" s="268"/>
      <c r="J32" s="268"/>
      <c r="K32" s="268"/>
      <c r="Z32" s="268" t="s">
        <v>1724</v>
      </c>
      <c r="AA32" s="268"/>
      <c r="AB32" s="268"/>
      <c r="AC32" s="268"/>
      <c r="AD32" s="268"/>
    </row>
    <row r="33" spans="8:30" x14ac:dyDescent="0.25">
      <c r="Z33" s="268" t="s">
        <v>1721</v>
      </c>
      <c r="AA33" s="268"/>
      <c r="AB33" s="268"/>
      <c r="AC33" s="268"/>
      <c r="AD33" s="268"/>
    </row>
    <row r="35" spans="8:30" x14ac:dyDescent="0.25">
      <c r="U35" s="199"/>
    </row>
    <row r="38" spans="8:30" x14ac:dyDescent="0.25">
      <c r="H38" s="268" t="s">
        <v>1720</v>
      </c>
      <c r="I38" s="268"/>
      <c r="J38" s="268"/>
      <c r="K38" s="268"/>
      <c r="Z38" s="268" t="s">
        <v>929</v>
      </c>
      <c r="AA38" s="268"/>
      <c r="AB38" s="268"/>
      <c r="AC38" s="268"/>
      <c r="AD38" s="268"/>
    </row>
  </sheetData>
  <mergeCells count="23">
    <mergeCell ref="A2:AF2"/>
    <mergeCell ref="A3:AF3"/>
    <mergeCell ref="A1:N1"/>
    <mergeCell ref="AF5:AF7"/>
    <mergeCell ref="A5:A7"/>
    <mergeCell ref="B5:B7"/>
    <mergeCell ref="C6:E6"/>
    <mergeCell ref="H6:H7"/>
    <mergeCell ref="T6:T7"/>
    <mergeCell ref="I6:I7"/>
    <mergeCell ref="J6:J7"/>
    <mergeCell ref="K6:S6"/>
    <mergeCell ref="C5:S5"/>
    <mergeCell ref="W6:AE6"/>
    <mergeCell ref="U6:U7"/>
    <mergeCell ref="V6:V7"/>
    <mergeCell ref="T5:AE5"/>
    <mergeCell ref="AB4:AF4"/>
    <mergeCell ref="H32:K32"/>
    <mergeCell ref="H38:K38"/>
    <mergeCell ref="Z32:AD32"/>
    <mergeCell ref="Z33:AD33"/>
    <mergeCell ref="Z38:AD38"/>
  </mergeCells>
  <pageMargins left="0.24" right="0.19685039370078741" top="0.39370078740157483" bottom="0.31496062992125984" header="0.31496062992125984" footer="0.31496062992125984"/>
  <pageSetup paperSize="9" scale="6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9"/>
  <sheetViews>
    <sheetView zoomScale="82" zoomScaleNormal="82" workbookViewId="0">
      <selection activeCell="B8" sqref="B8"/>
    </sheetView>
  </sheetViews>
  <sheetFormatPr defaultColWidth="9.140625" defaultRowHeight="15" x14ac:dyDescent="0.25"/>
  <cols>
    <col min="1" max="1" width="8.140625" style="2" customWidth="1"/>
    <col min="2" max="2" width="22.7109375" style="2" customWidth="1"/>
    <col min="3" max="3" width="13.140625" style="2" customWidth="1"/>
    <col min="4" max="4" width="7.85546875" style="2" customWidth="1"/>
    <col min="5" max="5" width="11.85546875" style="2" customWidth="1"/>
    <col min="6" max="6" width="16.28515625" style="2" customWidth="1"/>
    <col min="7" max="7" width="7.7109375" style="2" customWidth="1"/>
    <col min="8" max="8" width="12.5703125" style="2" customWidth="1"/>
    <col min="9" max="9" width="14.7109375" style="2" customWidth="1"/>
    <col min="10" max="10" width="9.42578125" style="2" customWidth="1"/>
    <col min="11" max="11" width="10.28515625" style="2" customWidth="1"/>
    <col min="12" max="12" width="16.28515625" style="2" customWidth="1"/>
    <col min="13" max="13" width="9" style="2" customWidth="1"/>
    <col min="14" max="14" width="10.7109375" style="2" customWidth="1"/>
    <col min="15" max="15" width="15.5703125" style="2" customWidth="1"/>
    <col min="16" max="16" width="18.5703125" style="2" customWidth="1"/>
    <col min="17" max="17" width="19.28515625" style="2" customWidth="1"/>
    <col min="18" max="18" width="10.140625" style="2" bestFit="1" customWidth="1"/>
    <col min="19" max="19" width="11.42578125" style="2" customWidth="1"/>
    <col min="20" max="16384" width="9.140625" style="2"/>
  </cols>
  <sheetData>
    <row r="1" spans="1:24" s="111" customFormat="1" ht="53.45" customHeight="1" x14ac:dyDescent="0.25">
      <c r="A1" s="279" t="s">
        <v>1675</v>
      </c>
      <c r="B1" s="279"/>
      <c r="C1" s="244"/>
      <c r="D1" s="244"/>
      <c r="E1" s="244"/>
      <c r="F1" s="244"/>
      <c r="G1" s="279" t="s">
        <v>1722</v>
      </c>
      <c r="H1" s="280"/>
      <c r="I1" s="280"/>
      <c r="J1" s="280"/>
      <c r="K1" s="280"/>
      <c r="L1" s="280"/>
      <c r="M1" s="280"/>
      <c r="N1" s="280"/>
      <c r="O1" s="280"/>
    </row>
    <row r="2" spans="1:24" s="111" customFormat="1" ht="63" customHeight="1" x14ac:dyDescent="0.25">
      <c r="A2" s="279" t="s">
        <v>1728</v>
      </c>
      <c r="B2" s="280"/>
      <c r="C2" s="280"/>
      <c r="D2" s="280"/>
      <c r="E2" s="280"/>
      <c r="F2" s="280"/>
      <c r="G2" s="280"/>
      <c r="H2" s="280"/>
      <c r="I2" s="280"/>
      <c r="J2" s="280"/>
      <c r="K2" s="280"/>
      <c r="L2" s="280"/>
      <c r="M2" s="280"/>
      <c r="N2" s="280"/>
      <c r="O2" s="280"/>
    </row>
    <row r="3" spans="1:24" s="111" customFormat="1" ht="21.75" customHeight="1" x14ac:dyDescent="0.25">
      <c r="A3" s="283" t="s">
        <v>1726</v>
      </c>
      <c r="B3" s="283"/>
      <c r="C3" s="283"/>
      <c r="D3" s="283"/>
      <c r="E3" s="283"/>
      <c r="F3" s="283"/>
      <c r="G3" s="283"/>
      <c r="H3" s="283"/>
      <c r="I3" s="283"/>
      <c r="J3" s="283"/>
      <c r="K3" s="283"/>
      <c r="L3" s="283"/>
      <c r="M3" s="283"/>
      <c r="N3" s="283"/>
      <c r="O3" s="283"/>
      <c r="P3" s="283"/>
    </row>
    <row r="4" spans="1:24" s="111" customFormat="1" ht="24" customHeight="1" x14ac:dyDescent="0.25">
      <c r="A4" s="245"/>
      <c r="B4" s="245"/>
      <c r="C4" s="245"/>
      <c r="D4" s="245"/>
      <c r="E4" s="245"/>
      <c r="F4" s="245"/>
      <c r="G4" s="245"/>
      <c r="H4" s="245"/>
      <c r="I4" s="245"/>
      <c r="J4" s="245"/>
      <c r="K4" s="245"/>
      <c r="L4" s="245"/>
      <c r="M4" s="282" t="s">
        <v>1699</v>
      </c>
      <c r="N4" s="282"/>
      <c r="O4" s="282"/>
    </row>
    <row r="5" spans="1:24" s="111" customFormat="1" ht="27" customHeight="1" x14ac:dyDescent="0.25">
      <c r="A5" s="281" t="s">
        <v>0</v>
      </c>
      <c r="B5" s="281" t="s">
        <v>1378</v>
      </c>
      <c r="C5" s="281" t="s">
        <v>1613</v>
      </c>
      <c r="D5" s="281"/>
      <c r="E5" s="281"/>
      <c r="F5" s="281"/>
      <c r="G5" s="281"/>
      <c r="H5" s="281"/>
      <c r="I5" s="281" t="s">
        <v>1614</v>
      </c>
      <c r="J5" s="281"/>
      <c r="K5" s="281"/>
      <c r="L5" s="281"/>
      <c r="M5" s="281"/>
      <c r="N5" s="281"/>
      <c r="O5" s="281" t="s">
        <v>1684</v>
      </c>
      <c r="P5" s="284" t="s">
        <v>1718</v>
      </c>
      <c r="Q5" s="94"/>
      <c r="R5" s="94"/>
      <c r="S5" s="94"/>
      <c r="T5" s="94"/>
      <c r="U5" s="94"/>
      <c r="V5" s="94"/>
      <c r="W5" s="94"/>
      <c r="X5" s="94"/>
    </row>
    <row r="6" spans="1:24" s="111" customFormat="1" ht="200.25" customHeight="1" x14ac:dyDescent="0.25">
      <c r="A6" s="281"/>
      <c r="B6" s="281"/>
      <c r="C6" s="246" t="s">
        <v>1622</v>
      </c>
      <c r="D6" s="246" t="s">
        <v>1683</v>
      </c>
      <c r="E6" s="246" t="s">
        <v>1400</v>
      </c>
      <c r="F6" s="246" t="s">
        <v>1717</v>
      </c>
      <c r="G6" s="246" t="s">
        <v>1683</v>
      </c>
      <c r="H6" s="246" t="s">
        <v>1400</v>
      </c>
      <c r="I6" s="246" t="s">
        <v>1622</v>
      </c>
      <c r="J6" s="246" t="s">
        <v>1683</v>
      </c>
      <c r="K6" s="246" t="s">
        <v>1400</v>
      </c>
      <c r="L6" s="246" t="s">
        <v>1717</v>
      </c>
      <c r="M6" s="246" t="s">
        <v>1683</v>
      </c>
      <c r="N6" s="246" t="s">
        <v>1400</v>
      </c>
      <c r="O6" s="281"/>
      <c r="P6" s="285"/>
      <c r="Q6" s="94"/>
      <c r="R6" s="94"/>
      <c r="S6" s="94"/>
      <c r="T6" s="94"/>
      <c r="U6" s="94"/>
      <c r="V6" s="94"/>
      <c r="W6" s="94"/>
      <c r="X6" s="94"/>
    </row>
    <row r="7" spans="1:24" s="111" customFormat="1" ht="33" x14ac:dyDescent="0.25">
      <c r="A7" s="246" t="s">
        <v>1685</v>
      </c>
      <c r="B7" s="246" t="s">
        <v>1686</v>
      </c>
      <c r="C7" s="246">
        <v>1</v>
      </c>
      <c r="D7" s="246">
        <v>2</v>
      </c>
      <c r="E7" s="246" t="s">
        <v>1687</v>
      </c>
      <c r="F7" s="246">
        <v>4</v>
      </c>
      <c r="G7" s="246">
        <v>5</v>
      </c>
      <c r="H7" s="246" t="s">
        <v>1688</v>
      </c>
      <c r="I7" s="246">
        <v>7</v>
      </c>
      <c r="J7" s="246">
        <v>8</v>
      </c>
      <c r="K7" s="246" t="s">
        <v>1689</v>
      </c>
      <c r="L7" s="246">
        <v>10</v>
      </c>
      <c r="M7" s="246">
        <v>11</v>
      </c>
      <c r="N7" s="246" t="s">
        <v>1690</v>
      </c>
      <c r="O7" s="246" t="s">
        <v>1691</v>
      </c>
      <c r="P7" s="243"/>
      <c r="Q7" s="94"/>
      <c r="R7" s="94"/>
      <c r="S7" s="94"/>
      <c r="T7" s="94"/>
      <c r="U7" s="94"/>
      <c r="V7" s="94"/>
      <c r="W7" s="94"/>
      <c r="X7" s="94"/>
    </row>
    <row r="8" spans="1:24" s="111" customFormat="1" ht="27" customHeight="1" x14ac:dyDescent="0.25">
      <c r="A8" s="247">
        <v>1</v>
      </c>
      <c r="B8" s="248" t="s">
        <v>801</v>
      </c>
      <c r="C8" s="247"/>
      <c r="D8" s="247">
        <v>8</v>
      </c>
      <c r="E8" s="247">
        <f>C8*D8</f>
        <v>0</v>
      </c>
      <c r="F8" s="247">
        <v>5</v>
      </c>
      <c r="G8" s="247">
        <v>15</v>
      </c>
      <c r="H8" s="249">
        <f>F8*G8</f>
        <v>75</v>
      </c>
      <c r="I8" s="247"/>
      <c r="J8" s="247">
        <v>4</v>
      </c>
      <c r="K8" s="247">
        <f>I8*J8</f>
        <v>0</v>
      </c>
      <c r="L8" s="247"/>
      <c r="M8" s="247">
        <v>7.5</v>
      </c>
      <c r="N8" s="247">
        <f>L8*M8</f>
        <v>0</v>
      </c>
      <c r="O8" s="250">
        <f>E8+H8+K8+N8</f>
        <v>75</v>
      </c>
      <c r="P8" s="243" t="s">
        <v>1725</v>
      </c>
      <c r="Q8" s="94"/>
      <c r="R8" s="94"/>
      <c r="S8" s="94"/>
      <c r="T8" s="94"/>
      <c r="U8" s="94"/>
      <c r="V8" s="94"/>
      <c r="W8" s="94"/>
      <c r="X8" s="94"/>
    </row>
    <row r="9" spans="1:24" s="111" customFormat="1" ht="27" customHeight="1" x14ac:dyDescent="0.25">
      <c r="A9" s="247">
        <v>3</v>
      </c>
      <c r="B9" s="248" t="s">
        <v>621</v>
      </c>
      <c r="C9" s="247"/>
      <c r="D9" s="247">
        <v>8</v>
      </c>
      <c r="E9" s="247">
        <f t="shared" ref="E9:E47" si="0">C9*D9</f>
        <v>0</v>
      </c>
      <c r="F9" s="247">
        <v>2</v>
      </c>
      <c r="G9" s="247">
        <v>15</v>
      </c>
      <c r="H9" s="249">
        <f t="shared" ref="H9:H47" si="1">F9*G9</f>
        <v>30</v>
      </c>
      <c r="I9" s="247"/>
      <c r="J9" s="247">
        <v>4</v>
      </c>
      <c r="K9" s="247">
        <f t="shared" ref="K9:K46" si="2">I9*J9</f>
        <v>0</v>
      </c>
      <c r="L9" s="247"/>
      <c r="M9" s="247">
        <v>7.5</v>
      </c>
      <c r="N9" s="247">
        <f t="shared" ref="N9:N44" si="3">L9*M9</f>
        <v>0</v>
      </c>
      <c r="O9" s="250">
        <f t="shared" ref="O9:O47" si="4">E9+H9+K9+N9</f>
        <v>30</v>
      </c>
      <c r="P9" s="257" t="s">
        <v>1725</v>
      </c>
      <c r="Q9" s="94"/>
      <c r="R9" s="94"/>
      <c r="S9" s="94"/>
      <c r="T9" s="94"/>
      <c r="U9" s="94"/>
      <c r="V9" s="94"/>
      <c r="W9" s="94"/>
      <c r="X9" s="94"/>
    </row>
    <row r="10" spans="1:24" s="111" customFormat="1" ht="27" customHeight="1" x14ac:dyDescent="0.25">
      <c r="A10" s="247">
        <v>4</v>
      </c>
      <c r="B10" s="248" t="s">
        <v>619</v>
      </c>
      <c r="C10" s="247"/>
      <c r="D10" s="247">
        <v>8</v>
      </c>
      <c r="E10" s="247">
        <f t="shared" si="0"/>
        <v>0</v>
      </c>
      <c r="F10" s="247">
        <v>6.4</v>
      </c>
      <c r="G10" s="247">
        <v>15</v>
      </c>
      <c r="H10" s="249">
        <f t="shared" si="1"/>
        <v>96</v>
      </c>
      <c r="I10" s="247"/>
      <c r="J10" s="247">
        <v>4</v>
      </c>
      <c r="K10" s="247">
        <f t="shared" si="2"/>
        <v>0</v>
      </c>
      <c r="L10" s="247"/>
      <c r="M10" s="247">
        <v>7.5</v>
      </c>
      <c r="N10" s="247">
        <f t="shared" si="3"/>
        <v>0</v>
      </c>
      <c r="O10" s="250">
        <f t="shared" si="4"/>
        <v>96</v>
      </c>
      <c r="P10" s="257" t="s">
        <v>1725</v>
      </c>
      <c r="Q10" s="94"/>
      <c r="R10" s="94"/>
      <c r="S10" s="94"/>
      <c r="T10" s="94"/>
      <c r="U10" s="94"/>
      <c r="V10" s="94"/>
      <c r="W10" s="94"/>
      <c r="X10" s="94"/>
    </row>
    <row r="11" spans="1:24" s="111" customFormat="1" ht="27" customHeight="1" x14ac:dyDescent="0.25">
      <c r="A11" s="247">
        <v>5</v>
      </c>
      <c r="B11" s="248" t="s">
        <v>1700</v>
      </c>
      <c r="C11" s="247">
        <v>2.2999999999999998</v>
      </c>
      <c r="D11" s="247">
        <v>8</v>
      </c>
      <c r="E11" s="247">
        <f t="shared" si="0"/>
        <v>18.399999999999999</v>
      </c>
      <c r="F11" s="247"/>
      <c r="G11" s="247">
        <v>15</v>
      </c>
      <c r="H11" s="249">
        <f t="shared" si="1"/>
        <v>0</v>
      </c>
      <c r="I11" s="247"/>
      <c r="J11" s="247">
        <v>4</v>
      </c>
      <c r="K11" s="247">
        <f t="shared" si="2"/>
        <v>0</v>
      </c>
      <c r="L11" s="247"/>
      <c r="M11" s="247">
        <v>7.5</v>
      </c>
      <c r="N11" s="247">
        <f t="shared" si="3"/>
        <v>0</v>
      </c>
      <c r="O11" s="250">
        <f t="shared" si="4"/>
        <v>18.399999999999999</v>
      </c>
      <c r="P11" s="257" t="s">
        <v>1725</v>
      </c>
      <c r="Q11" s="94"/>
      <c r="R11" s="94"/>
      <c r="S11" s="94"/>
      <c r="T11" s="94"/>
      <c r="U11" s="94"/>
      <c r="V11" s="94"/>
      <c r="W11" s="94"/>
      <c r="X11" s="94"/>
    </row>
    <row r="12" spans="1:24" s="111" customFormat="1" ht="27" customHeight="1" x14ac:dyDescent="0.25">
      <c r="A12" s="247">
        <v>6</v>
      </c>
      <c r="B12" s="248" t="s">
        <v>299</v>
      </c>
      <c r="C12" s="247"/>
      <c r="D12" s="247">
        <v>8</v>
      </c>
      <c r="E12" s="247">
        <f t="shared" si="0"/>
        <v>0</v>
      </c>
      <c r="F12" s="247">
        <v>1</v>
      </c>
      <c r="G12" s="247">
        <v>15</v>
      </c>
      <c r="H12" s="249">
        <f t="shared" si="1"/>
        <v>15</v>
      </c>
      <c r="I12" s="247"/>
      <c r="J12" s="247">
        <v>4</v>
      </c>
      <c r="K12" s="247">
        <f t="shared" si="2"/>
        <v>0</v>
      </c>
      <c r="L12" s="247"/>
      <c r="M12" s="247">
        <v>7.5</v>
      </c>
      <c r="N12" s="247">
        <f t="shared" si="3"/>
        <v>0</v>
      </c>
      <c r="O12" s="250">
        <f t="shared" si="4"/>
        <v>15</v>
      </c>
      <c r="P12" s="257" t="s">
        <v>1725</v>
      </c>
      <c r="Q12" s="94"/>
      <c r="R12" s="94"/>
      <c r="S12" s="94"/>
      <c r="T12" s="94"/>
      <c r="U12" s="94"/>
      <c r="V12" s="94"/>
      <c r="W12" s="94"/>
      <c r="X12" s="94"/>
    </row>
    <row r="13" spans="1:24" s="111" customFormat="1" ht="27" customHeight="1" x14ac:dyDescent="0.25">
      <c r="A13" s="247">
        <v>7</v>
      </c>
      <c r="B13" s="248" t="s">
        <v>597</v>
      </c>
      <c r="C13" s="247"/>
      <c r="D13" s="247">
        <v>8</v>
      </c>
      <c r="E13" s="247">
        <f t="shared" si="0"/>
        <v>0</v>
      </c>
      <c r="F13" s="247">
        <v>6</v>
      </c>
      <c r="G13" s="247">
        <v>15</v>
      </c>
      <c r="H13" s="249">
        <f t="shared" si="1"/>
        <v>90</v>
      </c>
      <c r="I13" s="247"/>
      <c r="J13" s="247">
        <v>4</v>
      </c>
      <c r="K13" s="247">
        <f t="shared" si="2"/>
        <v>0</v>
      </c>
      <c r="L13" s="247"/>
      <c r="M13" s="247">
        <v>7.5</v>
      </c>
      <c r="N13" s="247">
        <f t="shared" si="3"/>
        <v>0</v>
      </c>
      <c r="O13" s="250">
        <f t="shared" si="4"/>
        <v>90</v>
      </c>
      <c r="P13" s="257" t="s">
        <v>1725</v>
      </c>
      <c r="Q13" s="94"/>
      <c r="R13" s="94"/>
      <c r="S13" s="94"/>
      <c r="T13" s="94"/>
      <c r="U13" s="94"/>
      <c r="V13" s="94"/>
      <c r="W13" s="94"/>
      <c r="X13" s="94"/>
    </row>
    <row r="14" spans="1:24" s="111" customFormat="1" ht="27" customHeight="1" x14ac:dyDescent="0.25">
      <c r="A14" s="247">
        <v>8</v>
      </c>
      <c r="B14" s="248" t="s">
        <v>568</v>
      </c>
      <c r="C14" s="247">
        <v>1</v>
      </c>
      <c r="D14" s="247">
        <v>8</v>
      </c>
      <c r="E14" s="247">
        <f t="shared" si="0"/>
        <v>8</v>
      </c>
      <c r="F14" s="247"/>
      <c r="G14" s="247">
        <v>15</v>
      </c>
      <c r="H14" s="249">
        <f t="shared" si="1"/>
        <v>0</v>
      </c>
      <c r="I14" s="247"/>
      <c r="J14" s="247">
        <v>4</v>
      </c>
      <c r="K14" s="247">
        <f t="shared" si="2"/>
        <v>0</v>
      </c>
      <c r="L14" s="247"/>
      <c r="M14" s="247">
        <v>7.5</v>
      </c>
      <c r="N14" s="247">
        <f t="shared" si="3"/>
        <v>0</v>
      </c>
      <c r="O14" s="250">
        <f t="shared" si="4"/>
        <v>8</v>
      </c>
      <c r="P14" s="257" t="s">
        <v>1725</v>
      </c>
      <c r="Q14" s="94"/>
      <c r="R14" s="94"/>
      <c r="S14" s="94"/>
      <c r="T14" s="94"/>
      <c r="U14" s="94"/>
      <c r="V14" s="94"/>
      <c r="W14" s="94"/>
      <c r="X14" s="94"/>
    </row>
    <row r="15" spans="1:24" s="111" customFormat="1" ht="27" customHeight="1" x14ac:dyDescent="0.25">
      <c r="A15" s="247">
        <v>9</v>
      </c>
      <c r="B15" s="248" t="s">
        <v>610</v>
      </c>
      <c r="C15" s="247"/>
      <c r="D15" s="247">
        <v>8</v>
      </c>
      <c r="E15" s="247">
        <f t="shared" si="0"/>
        <v>0</v>
      </c>
      <c r="F15" s="247">
        <v>5</v>
      </c>
      <c r="G15" s="247">
        <v>15</v>
      </c>
      <c r="H15" s="249">
        <f t="shared" si="1"/>
        <v>75</v>
      </c>
      <c r="I15" s="247"/>
      <c r="J15" s="247">
        <v>4</v>
      </c>
      <c r="K15" s="247">
        <f t="shared" si="2"/>
        <v>0</v>
      </c>
      <c r="L15" s="247"/>
      <c r="M15" s="247">
        <v>7.5</v>
      </c>
      <c r="N15" s="247">
        <f t="shared" si="3"/>
        <v>0</v>
      </c>
      <c r="O15" s="250">
        <f t="shared" si="4"/>
        <v>75</v>
      </c>
      <c r="P15" s="257" t="s">
        <v>1725</v>
      </c>
      <c r="Q15" s="94"/>
      <c r="R15" s="94"/>
      <c r="S15" s="94"/>
      <c r="T15" s="94"/>
      <c r="U15" s="94"/>
      <c r="V15" s="94"/>
      <c r="W15" s="94"/>
      <c r="X15" s="94"/>
    </row>
    <row r="16" spans="1:24" s="111" customFormat="1" ht="27" customHeight="1" x14ac:dyDescent="0.25">
      <c r="A16" s="247">
        <v>10</v>
      </c>
      <c r="B16" s="248" t="s">
        <v>349</v>
      </c>
      <c r="C16" s="247"/>
      <c r="D16" s="247">
        <v>8</v>
      </c>
      <c r="E16" s="247">
        <f t="shared" si="0"/>
        <v>0</v>
      </c>
      <c r="F16" s="247">
        <v>1.5</v>
      </c>
      <c r="G16" s="247">
        <v>15</v>
      </c>
      <c r="H16" s="249">
        <f t="shared" si="1"/>
        <v>22.5</v>
      </c>
      <c r="I16" s="247"/>
      <c r="J16" s="247">
        <v>4</v>
      </c>
      <c r="K16" s="247">
        <f t="shared" si="2"/>
        <v>0</v>
      </c>
      <c r="L16" s="247"/>
      <c r="M16" s="247">
        <v>7.5</v>
      </c>
      <c r="N16" s="247">
        <f t="shared" si="3"/>
        <v>0</v>
      </c>
      <c r="O16" s="250">
        <f t="shared" si="4"/>
        <v>22.5</v>
      </c>
      <c r="P16" s="257" t="s">
        <v>1725</v>
      </c>
      <c r="Q16" s="94"/>
      <c r="R16" s="94"/>
      <c r="S16" s="94"/>
      <c r="T16" s="94"/>
      <c r="U16" s="94"/>
      <c r="V16" s="94"/>
      <c r="W16" s="94"/>
      <c r="X16" s="94"/>
    </row>
    <row r="17" spans="1:24" s="111" customFormat="1" ht="27" customHeight="1" x14ac:dyDescent="0.25">
      <c r="A17" s="247">
        <v>11</v>
      </c>
      <c r="B17" s="248" t="s">
        <v>628</v>
      </c>
      <c r="C17" s="247"/>
      <c r="D17" s="247">
        <v>8</v>
      </c>
      <c r="E17" s="247">
        <f t="shared" si="0"/>
        <v>0</v>
      </c>
      <c r="F17" s="247">
        <v>17.7</v>
      </c>
      <c r="G17" s="247">
        <v>15</v>
      </c>
      <c r="H17" s="249">
        <f t="shared" si="1"/>
        <v>265.5</v>
      </c>
      <c r="I17" s="247"/>
      <c r="J17" s="247">
        <v>4</v>
      </c>
      <c r="K17" s="247">
        <f t="shared" si="2"/>
        <v>0</v>
      </c>
      <c r="L17" s="247"/>
      <c r="M17" s="247">
        <v>7.5</v>
      </c>
      <c r="N17" s="247">
        <f t="shared" si="3"/>
        <v>0</v>
      </c>
      <c r="O17" s="250">
        <f t="shared" si="4"/>
        <v>265.5</v>
      </c>
      <c r="P17" s="257" t="s">
        <v>1725</v>
      </c>
      <c r="Q17" s="94"/>
      <c r="R17" s="94"/>
      <c r="S17" s="94"/>
      <c r="T17" s="94"/>
      <c r="U17" s="94"/>
      <c r="V17" s="94"/>
      <c r="W17" s="94"/>
      <c r="X17" s="94"/>
    </row>
    <row r="18" spans="1:24" s="111" customFormat="1" ht="27" customHeight="1" x14ac:dyDescent="0.25">
      <c r="A18" s="247">
        <v>12</v>
      </c>
      <c r="B18" s="248" t="s">
        <v>86</v>
      </c>
      <c r="C18" s="247"/>
      <c r="D18" s="247">
        <v>8</v>
      </c>
      <c r="E18" s="247">
        <f t="shared" si="0"/>
        <v>0</v>
      </c>
      <c r="F18" s="247">
        <v>2.4</v>
      </c>
      <c r="G18" s="247">
        <v>15</v>
      </c>
      <c r="H18" s="249">
        <f t="shared" si="1"/>
        <v>36</v>
      </c>
      <c r="I18" s="247"/>
      <c r="J18" s="247">
        <v>4</v>
      </c>
      <c r="K18" s="247">
        <f t="shared" si="2"/>
        <v>0</v>
      </c>
      <c r="L18" s="247"/>
      <c r="M18" s="247">
        <v>7.5</v>
      </c>
      <c r="N18" s="247">
        <f t="shared" si="3"/>
        <v>0</v>
      </c>
      <c r="O18" s="250">
        <f t="shared" si="4"/>
        <v>36</v>
      </c>
      <c r="P18" s="257" t="s">
        <v>1725</v>
      </c>
      <c r="Q18" s="94"/>
      <c r="R18" s="94"/>
      <c r="S18" s="94"/>
      <c r="T18" s="94"/>
      <c r="U18" s="94"/>
      <c r="V18" s="94"/>
      <c r="W18" s="94"/>
      <c r="X18" s="94"/>
    </row>
    <row r="19" spans="1:24" s="242" customFormat="1" ht="27" customHeight="1" x14ac:dyDescent="0.25">
      <c r="A19" s="251">
        <v>13</v>
      </c>
      <c r="B19" s="252" t="s">
        <v>338</v>
      </c>
      <c r="C19" s="251">
        <v>4.45</v>
      </c>
      <c r="D19" s="251">
        <v>8</v>
      </c>
      <c r="E19" s="251">
        <f t="shared" si="0"/>
        <v>35.6</v>
      </c>
      <c r="F19" s="251"/>
      <c r="G19" s="251">
        <v>15</v>
      </c>
      <c r="H19" s="253">
        <f t="shared" si="1"/>
        <v>0</v>
      </c>
      <c r="I19" s="251"/>
      <c r="J19" s="247">
        <v>4</v>
      </c>
      <c r="K19" s="247">
        <f t="shared" si="2"/>
        <v>0</v>
      </c>
      <c r="L19" s="251"/>
      <c r="M19" s="247">
        <v>7.5</v>
      </c>
      <c r="N19" s="247">
        <f t="shared" si="3"/>
        <v>0</v>
      </c>
      <c r="O19" s="250">
        <f t="shared" si="4"/>
        <v>35.6</v>
      </c>
      <c r="P19" s="257" t="s">
        <v>1725</v>
      </c>
      <c r="Q19" s="241"/>
      <c r="R19" s="241"/>
      <c r="S19" s="241"/>
      <c r="T19" s="241"/>
      <c r="U19" s="241"/>
      <c r="V19" s="241"/>
      <c r="W19" s="241"/>
      <c r="X19" s="241"/>
    </row>
    <row r="20" spans="1:24" s="111" customFormat="1" ht="27" customHeight="1" x14ac:dyDescent="0.25">
      <c r="A20" s="247">
        <v>14</v>
      </c>
      <c r="B20" s="248" t="s">
        <v>240</v>
      </c>
      <c r="C20" s="247"/>
      <c r="D20" s="247">
        <v>8</v>
      </c>
      <c r="E20" s="247">
        <f t="shared" si="0"/>
        <v>0</v>
      </c>
      <c r="F20" s="247">
        <v>3</v>
      </c>
      <c r="G20" s="247">
        <v>15</v>
      </c>
      <c r="H20" s="249">
        <f t="shared" si="1"/>
        <v>45</v>
      </c>
      <c r="I20" s="247"/>
      <c r="J20" s="247">
        <v>4</v>
      </c>
      <c r="K20" s="247">
        <f t="shared" si="2"/>
        <v>0</v>
      </c>
      <c r="L20" s="247"/>
      <c r="M20" s="247">
        <v>7.5</v>
      </c>
      <c r="N20" s="247">
        <f t="shared" si="3"/>
        <v>0</v>
      </c>
      <c r="O20" s="250">
        <f t="shared" si="4"/>
        <v>45</v>
      </c>
      <c r="P20" s="257" t="s">
        <v>1725</v>
      </c>
      <c r="Q20" s="94"/>
      <c r="R20" s="94"/>
      <c r="S20" s="94"/>
      <c r="T20" s="94"/>
      <c r="U20" s="94"/>
      <c r="V20" s="94"/>
      <c r="W20" s="94"/>
      <c r="X20" s="94"/>
    </row>
    <row r="21" spans="1:24" s="111" customFormat="1" ht="27" customHeight="1" x14ac:dyDescent="0.25">
      <c r="A21" s="247">
        <v>15</v>
      </c>
      <c r="B21" s="248" t="s">
        <v>1701</v>
      </c>
      <c r="C21" s="247">
        <v>1.6</v>
      </c>
      <c r="D21" s="247">
        <v>8</v>
      </c>
      <c r="E21" s="247">
        <f t="shared" si="0"/>
        <v>12.8</v>
      </c>
      <c r="F21" s="247">
        <v>4</v>
      </c>
      <c r="G21" s="247">
        <v>15</v>
      </c>
      <c r="H21" s="249">
        <f t="shared" si="1"/>
        <v>60</v>
      </c>
      <c r="I21" s="247"/>
      <c r="J21" s="247">
        <v>4</v>
      </c>
      <c r="K21" s="247">
        <f t="shared" si="2"/>
        <v>0</v>
      </c>
      <c r="L21" s="247"/>
      <c r="M21" s="247">
        <v>7.5</v>
      </c>
      <c r="N21" s="247">
        <f t="shared" si="3"/>
        <v>0</v>
      </c>
      <c r="O21" s="250">
        <f t="shared" si="4"/>
        <v>72.8</v>
      </c>
      <c r="P21" s="257" t="s">
        <v>1725</v>
      </c>
      <c r="Q21" s="94"/>
      <c r="R21" s="94"/>
      <c r="S21" s="94"/>
      <c r="T21" s="94"/>
      <c r="U21" s="94"/>
      <c r="V21" s="94"/>
      <c r="W21" s="94"/>
      <c r="X21" s="94"/>
    </row>
    <row r="22" spans="1:24" s="111" customFormat="1" ht="27" customHeight="1" x14ac:dyDescent="0.25">
      <c r="A22" s="247">
        <v>16</v>
      </c>
      <c r="B22" s="248" t="s">
        <v>598</v>
      </c>
      <c r="C22" s="247"/>
      <c r="D22" s="247">
        <v>8</v>
      </c>
      <c r="E22" s="247">
        <f t="shared" si="0"/>
        <v>0</v>
      </c>
      <c r="F22" s="247">
        <v>1.3</v>
      </c>
      <c r="G22" s="247">
        <v>15</v>
      </c>
      <c r="H22" s="249">
        <f t="shared" si="1"/>
        <v>19.5</v>
      </c>
      <c r="I22" s="247"/>
      <c r="J22" s="247">
        <v>4</v>
      </c>
      <c r="K22" s="247">
        <f t="shared" si="2"/>
        <v>0</v>
      </c>
      <c r="L22" s="247"/>
      <c r="M22" s="247">
        <v>7.5</v>
      </c>
      <c r="N22" s="247">
        <f t="shared" si="3"/>
        <v>0</v>
      </c>
      <c r="O22" s="250">
        <f t="shared" si="4"/>
        <v>19.5</v>
      </c>
      <c r="P22" s="257" t="s">
        <v>1725</v>
      </c>
      <c r="Q22" s="94"/>
      <c r="R22" s="94"/>
      <c r="S22" s="94"/>
      <c r="T22" s="94"/>
      <c r="U22" s="94"/>
      <c r="V22" s="94"/>
      <c r="W22" s="94"/>
      <c r="X22" s="94"/>
    </row>
    <row r="23" spans="1:24" s="111" customFormat="1" ht="27" customHeight="1" x14ac:dyDescent="0.25">
      <c r="A23" s="247">
        <v>17</v>
      </c>
      <c r="B23" s="248" t="s">
        <v>630</v>
      </c>
      <c r="C23" s="247"/>
      <c r="D23" s="247">
        <v>8</v>
      </c>
      <c r="E23" s="247">
        <f t="shared" si="0"/>
        <v>0</v>
      </c>
      <c r="F23" s="247">
        <v>7.3</v>
      </c>
      <c r="G23" s="247">
        <v>15</v>
      </c>
      <c r="H23" s="249">
        <f t="shared" si="1"/>
        <v>109.5</v>
      </c>
      <c r="I23" s="247"/>
      <c r="J23" s="247">
        <v>4</v>
      </c>
      <c r="K23" s="247">
        <f t="shared" si="2"/>
        <v>0</v>
      </c>
      <c r="L23" s="247"/>
      <c r="M23" s="247">
        <v>7.5</v>
      </c>
      <c r="N23" s="247">
        <f t="shared" si="3"/>
        <v>0</v>
      </c>
      <c r="O23" s="250">
        <f t="shared" si="4"/>
        <v>109.5</v>
      </c>
      <c r="P23" s="257" t="s">
        <v>1725</v>
      </c>
      <c r="Q23" s="94"/>
      <c r="R23" s="94"/>
      <c r="S23" s="94"/>
      <c r="T23" s="94"/>
      <c r="U23" s="94"/>
      <c r="V23" s="94"/>
      <c r="W23" s="94"/>
      <c r="X23" s="94"/>
    </row>
    <row r="24" spans="1:24" s="111" customFormat="1" ht="27" customHeight="1" x14ac:dyDescent="0.25">
      <c r="A24" s="247">
        <v>18</v>
      </c>
      <c r="B24" s="248" t="s">
        <v>618</v>
      </c>
      <c r="C24" s="247"/>
      <c r="D24" s="247">
        <v>8</v>
      </c>
      <c r="E24" s="247">
        <f t="shared" si="0"/>
        <v>0</v>
      </c>
      <c r="F24" s="247">
        <v>1.3</v>
      </c>
      <c r="G24" s="247">
        <v>15</v>
      </c>
      <c r="H24" s="249">
        <f t="shared" si="1"/>
        <v>19.5</v>
      </c>
      <c r="I24" s="247"/>
      <c r="J24" s="247">
        <v>4</v>
      </c>
      <c r="K24" s="247">
        <f t="shared" si="2"/>
        <v>0</v>
      </c>
      <c r="L24" s="247"/>
      <c r="M24" s="247">
        <v>7.5</v>
      </c>
      <c r="N24" s="247">
        <f t="shared" si="3"/>
        <v>0</v>
      </c>
      <c r="O24" s="250">
        <f t="shared" si="4"/>
        <v>19.5</v>
      </c>
      <c r="P24" s="257" t="s">
        <v>1725</v>
      </c>
      <c r="Q24" s="94"/>
      <c r="R24" s="94"/>
      <c r="S24" s="94"/>
      <c r="T24" s="94"/>
      <c r="U24" s="94"/>
      <c r="V24" s="94"/>
      <c r="W24" s="94"/>
      <c r="X24" s="94"/>
    </row>
    <row r="25" spans="1:24" s="111" customFormat="1" ht="27" customHeight="1" x14ac:dyDescent="0.25">
      <c r="A25" s="247">
        <v>19</v>
      </c>
      <c r="B25" s="248" t="s">
        <v>551</v>
      </c>
      <c r="C25" s="247"/>
      <c r="D25" s="247">
        <v>8</v>
      </c>
      <c r="E25" s="247">
        <f t="shared" si="0"/>
        <v>0</v>
      </c>
      <c r="F25" s="247">
        <v>1.1200000000000001</v>
      </c>
      <c r="G25" s="247">
        <v>15</v>
      </c>
      <c r="H25" s="249">
        <f t="shared" si="1"/>
        <v>16.8</v>
      </c>
      <c r="I25" s="247"/>
      <c r="J25" s="247">
        <v>4</v>
      </c>
      <c r="K25" s="247">
        <f t="shared" si="2"/>
        <v>0</v>
      </c>
      <c r="L25" s="247"/>
      <c r="M25" s="247">
        <v>7.5</v>
      </c>
      <c r="N25" s="247">
        <f t="shared" si="3"/>
        <v>0</v>
      </c>
      <c r="O25" s="250">
        <f t="shared" si="4"/>
        <v>16.8</v>
      </c>
      <c r="P25" s="257" t="s">
        <v>1725</v>
      </c>
      <c r="Q25" s="94"/>
      <c r="R25" s="94"/>
      <c r="S25" s="94"/>
      <c r="T25" s="94"/>
      <c r="U25" s="94"/>
      <c r="V25" s="94"/>
      <c r="W25" s="94"/>
      <c r="X25" s="94"/>
    </row>
    <row r="26" spans="1:24" s="111" customFormat="1" ht="27" customHeight="1" x14ac:dyDescent="0.25">
      <c r="A26" s="247">
        <v>20</v>
      </c>
      <c r="B26" s="248" t="s">
        <v>622</v>
      </c>
      <c r="C26" s="247"/>
      <c r="D26" s="247">
        <v>8</v>
      </c>
      <c r="E26" s="247">
        <f t="shared" si="0"/>
        <v>0</v>
      </c>
      <c r="F26" s="247">
        <v>2.7</v>
      </c>
      <c r="G26" s="247">
        <v>15</v>
      </c>
      <c r="H26" s="249">
        <f t="shared" si="1"/>
        <v>40.5</v>
      </c>
      <c r="I26" s="247"/>
      <c r="J26" s="247">
        <v>4</v>
      </c>
      <c r="K26" s="247">
        <f t="shared" si="2"/>
        <v>0</v>
      </c>
      <c r="L26" s="247"/>
      <c r="M26" s="247">
        <v>7.5</v>
      </c>
      <c r="N26" s="247">
        <f t="shared" si="3"/>
        <v>0</v>
      </c>
      <c r="O26" s="250">
        <f t="shared" si="4"/>
        <v>40.5</v>
      </c>
      <c r="P26" s="257" t="s">
        <v>1725</v>
      </c>
      <c r="Q26" s="94"/>
      <c r="R26" s="94"/>
      <c r="S26" s="94"/>
      <c r="T26" s="94"/>
      <c r="U26" s="94"/>
      <c r="V26" s="94"/>
      <c r="W26" s="94"/>
      <c r="X26" s="94"/>
    </row>
    <row r="27" spans="1:24" s="111" customFormat="1" ht="27" customHeight="1" x14ac:dyDescent="0.25">
      <c r="A27" s="247">
        <v>21</v>
      </c>
      <c r="B27" s="248" t="s">
        <v>1073</v>
      </c>
      <c r="C27" s="247">
        <v>0.9</v>
      </c>
      <c r="D27" s="247">
        <v>8</v>
      </c>
      <c r="E27" s="247">
        <f t="shared" si="0"/>
        <v>7.2</v>
      </c>
      <c r="F27" s="247"/>
      <c r="G27" s="247">
        <v>15</v>
      </c>
      <c r="H27" s="249">
        <f t="shared" si="1"/>
        <v>0</v>
      </c>
      <c r="I27" s="247"/>
      <c r="J27" s="247">
        <v>4</v>
      </c>
      <c r="K27" s="247">
        <f t="shared" si="2"/>
        <v>0</v>
      </c>
      <c r="L27" s="247"/>
      <c r="M27" s="247">
        <v>7.5</v>
      </c>
      <c r="N27" s="247">
        <f t="shared" si="3"/>
        <v>0</v>
      </c>
      <c r="O27" s="250">
        <f t="shared" si="4"/>
        <v>7.2</v>
      </c>
      <c r="P27" s="257" t="s">
        <v>1725</v>
      </c>
      <c r="Q27" s="94"/>
      <c r="R27" s="94"/>
      <c r="S27" s="94"/>
      <c r="T27" s="94"/>
      <c r="U27" s="94"/>
      <c r="V27" s="94"/>
      <c r="W27" s="94"/>
      <c r="X27" s="94"/>
    </row>
    <row r="28" spans="1:24" s="111" customFormat="1" ht="27" customHeight="1" x14ac:dyDescent="0.25">
      <c r="A28" s="247">
        <v>22</v>
      </c>
      <c r="B28" s="248" t="s">
        <v>1702</v>
      </c>
      <c r="C28" s="247"/>
      <c r="D28" s="247">
        <v>8</v>
      </c>
      <c r="E28" s="247">
        <f t="shared" si="0"/>
        <v>0</v>
      </c>
      <c r="F28" s="247">
        <v>1.1000000000000001</v>
      </c>
      <c r="G28" s="247">
        <v>15</v>
      </c>
      <c r="H28" s="249">
        <f t="shared" si="1"/>
        <v>16.5</v>
      </c>
      <c r="I28" s="247"/>
      <c r="J28" s="247">
        <v>4</v>
      </c>
      <c r="K28" s="247">
        <f t="shared" si="2"/>
        <v>0</v>
      </c>
      <c r="L28" s="247"/>
      <c r="M28" s="247">
        <v>7.5</v>
      </c>
      <c r="N28" s="247">
        <f t="shared" si="3"/>
        <v>0</v>
      </c>
      <c r="O28" s="250">
        <f t="shared" si="4"/>
        <v>16.5</v>
      </c>
      <c r="P28" s="257" t="s">
        <v>1725</v>
      </c>
      <c r="Q28" s="94"/>
      <c r="R28" s="94"/>
      <c r="S28" s="94"/>
      <c r="T28" s="94"/>
      <c r="U28" s="94"/>
      <c r="V28" s="94"/>
      <c r="W28" s="94"/>
      <c r="X28" s="94"/>
    </row>
    <row r="29" spans="1:24" s="111" customFormat="1" ht="27" customHeight="1" x14ac:dyDescent="0.25">
      <c r="A29" s="247">
        <v>23</v>
      </c>
      <c r="B29" s="248" t="s">
        <v>571</v>
      </c>
      <c r="C29" s="247"/>
      <c r="D29" s="247">
        <v>8</v>
      </c>
      <c r="E29" s="247">
        <f t="shared" si="0"/>
        <v>0</v>
      </c>
      <c r="F29" s="247">
        <v>13.3</v>
      </c>
      <c r="G29" s="247">
        <v>15</v>
      </c>
      <c r="H29" s="249">
        <f t="shared" si="1"/>
        <v>199.5</v>
      </c>
      <c r="I29" s="247"/>
      <c r="J29" s="247">
        <v>4</v>
      </c>
      <c r="K29" s="247">
        <f t="shared" si="2"/>
        <v>0</v>
      </c>
      <c r="L29" s="247"/>
      <c r="M29" s="247">
        <v>7.5</v>
      </c>
      <c r="N29" s="247">
        <f t="shared" si="3"/>
        <v>0</v>
      </c>
      <c r="O29" s="250">
        <f t="shared" si="4"/>
        <v>199.5</v>
      </c>
      <c r="P29" s="257" t="s">
        <v>1725</v>
      </c>
      <c r="Q29" s="94"/>
      <c r="R29" s="94"/>
      <c r="S29" s="94"/>
      <c r="T29" s="94"/>
      <c r="U29" s="94"/>
      <c r="V29" s="94"/>
      <c r="W29" s="94"/>
      <c r="X29" s="94"/>
    </row>
    <row r="30" spans="1:24" s="111" customFormat="1" ht="27" customHeight="1" x14ac:dyDescent="0.25">
      <c r="A30" s="247">
        <v>24</v>
      </c>
      <c r="B30" s="248" t="s">
        <v>572</v>
      </c>
      <c r="C30" s="247"/>
      <c r="D30" s="247">
        <v>8</v>
      </c>
      <c r="E30" s="247">
        <f t="shared" si="0"/>
        <v>0</v>
      </c>
      <c r="F30" s="247">
        <v>0.86</v>
      </c>
      <c r="G30" s="247">
        <v>15</v>
      </c>
      <c r="H30" s="249">
        <f t="shared" si="1"/>
        <v>12.9</v>
      </c>
      <c r="I30" s="247"/>
      <c r="J30" s="247">
        <v>4</v>
      </c>
      <c r="K30" s="247">
        <f t="shared" si="2"/>
        <v>0</v>
      </c>
      <c r="L30" s="247"/>
      <c r="M30" s="247">
        <v>7.5</v>
      </c>
      <c r="N30" s="247">
        <f t="shared" si="3"/>
        <v>0</v>
      </c>
      <c r="O30" s="250">
        <f t="shared" si="4"/>
        <v>12.9</v>
      </c>
      <c r="P30" s="257" t="s">
        <v>1725</v>
      </c>
      <c r="Q30" s="94"/>
      <c r="R30" s="94"/>
      <c r="S30" s="94"/>
      <c r="T30" s="94"/>
      <c r="U30" s="94"/>
      <c r="V30" s="94"/>
      <c r="W30" s="94"/>
      <c r="X30" s="94"/>
    </row>
    <row r="31" spans="1:24" s="111" customFormat="1" ht="27" customHeight="1" x14ac:dyDescent="0.25">
      <c r="A31" s="247">
        <v>25</v>
      </c>
      <c r="B31" s="248" t="s">
        <v>1703</v>
      </c>
      <c r="C31" s="247">
        <v>3</v>
      </c>
      <c r="D31" s="247">
        <v>8</v>
      </c>
      <c r="E31" s="247">
        <f t="shared" si="0"/>
        <v>24</v>
      </c>
      <c r="F31" s="247"/>
      <c r="G31" s="247">
        <v>15</v>
      </c>
      <c r="H31" s="249">
        <f t="shared" si="1"/>
        <v>0</v>
      </c>
      <c r="I31" s="247"/>
      <c r="J31" s="247">
        <v>4</v>
      </c>
      <c r="K31" s="247">
        <f t="shared" si="2"/>
        <v>0</v>
      </c>
      <c r="L31" s="247"/>
      <c r="M31" s="247">
        <v>7.5</v>
      </c>
      <c r="N31" s="247">
        <f t="shared" si="3"/>
        <v>0</v>
      </c>
      <c r="O31" s="250">
        <f t="shared" si="4"/>
        <v>24</v>
      </c>
      <c r="P31" s="257" t="s">
        <v>1725</v>
      </c>
      <c r="Q31" s="94"/>
      <c r="R31" s="94"/>
      <c r="S31" s="94"/>
      <c r="T31" s="94"/>
      <c r="U31" s="94"/>
      <c r="V31" s="94"/>
      <c r="W31" s="94"/>
      <c r="X31" s="94"/>
    </row>
    <row r="32" spans="1:24" s="111" customFormat="1" ht="27" customHeight="1" x14ac:dyDescent="0.25">
      <c r="A32" s="247">
        <v>26</v>
      </c>
      <c r="B32" s="248" t="s">
        <v>1704</v>
      </c>
      <c r="C32" s="247"/>
      <c r="D32" s="247">
        <v>8</v>
      </c>
      <c r="E32" s="247">
        <f t="shared" si="0"/>
        <v>0</v>
      </c>
      <c r="F32" s="247">
        <v>0.67</v>
      </c>
      <c r="G32" s="247">
        <v>15</v>
      </c>
      <c r="H32" s="249">
        <f t="shared" si="1"/>
        <v>10.050000000000001</v>
      </c>
      <c r="I32" s="247"/>
      <c r="J32" s="247">
        <v>4</v>
      </c>
      <c r="K32" s="247">
        <f t="shared" si="2"/>
        <v>0</v>
      </c>
      <c r="L32" s="247"/>
      <c r="M32" s="247">
        <v>7.5</v>
      </c>
      <c r="N32" s="247">
        <f t="shared" si="3"/>
        <v>0</v>
      </c>
      <c r="O32" s="250">
        <f t="shared" si="4"/>
        <v>10.050000000000001</v>
      </c>
      <c r="P32" s="257" t="s">
        <v>1725</v>
      </c>
      <c r="Q32" s="94"/>
      <c r="R32" s="94"/>
      <c r="S32" s="94"/>
      <c r="T32" s="94"/>
      <c r="U32" s="94"/>
      <c r="V32" s="94"/>
      <c r="W32" s="94"/>
      <c r="X32" s="94"/>
    </row>
    <row r="33" spans="1:24" s="111" customFormat="1" ht="27" customHeight="1" x14ac:dyDescent="0.25">
      <c r="A33" s="247">
        <v>27</v>
      </c>
      <c r="B33" s="248" t="s">
        <v>1705</v>
      </c>
      <c r="C33" s="247">
        <v>8.8000000000000007</v>
      </c>
      <c r="D33" s="247">
        <v>8</v>
      </c>
      <c r="E33" s="247">
        <f t="shared" si="0"/>
        <v>70.400000000000006</v>
      </c>
      <c r="F33" s="247"/>
      <c r="G33" s="247">
        <v>15</v>
      </c>
      <c r="H33" s="249">
        <f t="shared" si="1"/>
        <v>0</v>
      </c>
      <c r="I33" s="247"/>
      <c r="J33" s="247">
        <v>4</v>
      </c>
      <c r="K33" s="247">
        <f t="shared" si="2"/>
        <v>0</v>
      </c>
      <c r="L33" s="247"/>
      <c r="M33" s="247">
        <v>7.5</v>
      </c>
      <c r="N33" s="247">
        <f t="shared" si="3"/>
        <v>0</v>
      </c>
      <c r="O33" s="250">
        <f t="shared" si="4"/>
        <v>70.400000000000006</v>
      </c>
      <c r="P33" s="257" t="s">
        <v>1725</v>
      </c>
      <c r="Q33" s="94"/>
      <c r="R33" s="94"/>
      <c r="S33" s="94"/>
      <c r="T33" s="94"/>
      <c r="U33" s="94"/>
      <c r="V33" s="94"/>
      <c r="W33" s="94"/>
      <c r="X33" s="94"/>
    </row>
    <row r="34" spans="1:24" s="111" customFormat="1" ht="27" customHeight="1" x14ac:dyDescent="0.25">
      <c r="A34" s="247">
        <v>28</v>
      </c>
      <c r="B34" s="248" t="s">
        <v>801</v>
      </c>
      <c r="C34" s="247"/>
      <c r="D34" s="247">
        <v>8</v>
      </c>
      <c r="E34" s="247">
        <f t="shared" si="0"/>
        <v>0</v>
      </c>
      <c r="F34" s="247">
        <v>1.68</v>
      </c>
      <c r="G34" s="247">
        <v>15</v>
      </c>
      <c r="H34" s="249">
        <f t="shared" si="1"/>
        <v>25.2</v>
      </c>
      <c r="I34" s="247"/>
      <c r="J34" s="247">
        <v>4</v>
      </c>
      <c r="K34" s="247">
        <f t="shared" si="2"/>
        <v>0</v>
      </c>
      <c r="L34" s="247"/>
      <c r="M34" s="247">
        <v>7.5</v>
      </c>
      <c r="N34" s="247">
        <f t="shared" si="3"/>
        <v>0</v>
      </c>
      <c r="O34" s="250">
        <f t="shared" si="4"/>
        <v>25.2</v>
      </c>
      <c r="P34" s="257" t="s">
        <v>1725</v>
      </c>
      <c r="Q34" s="94"/>
      <c r="R34" s="94"/>
      <c r="S34" s="94"/>
      <c r="T34" s="94"/>
      <c r="U34" s="94"/>
      <c r="V34" s="94"/>
      <c r="W34" s="94"/>
      <c r="X34" s="94"/>
    </row>
    <row r="35" spans="1:24" s="111" customFormat="1" ht="27" customHeight="1" x14ac:dyDescent="0.25">
      <c r="A35" s="247">
        <v>29</v>
      </c>
      <c r="B35" s="248" t="s">
        <v>599</v>
      </c>
      <c r="C35" s="247">
        <v>2.54</v>
      </c>
      <c r="D35" s="247">
        <v>8</v>
      </c>
      <c r="E35" s="247">
        <f t="shared" si="0"/>
        <v>20.32</v>
      </c>
      <c r="F35" s="247">
        <v>1.1000000000000001</v>
      </c>
      <c r="G35" s="247">
        <v>15</v>
      </c>
      <c r="H35" s="249">
        <f t="shared" si="1"/>
        <v>16.5</v>
      </c>
      <c r="I35" s="247"/>
      <c r="J35" s="247">
        <v>4</v>
      </c>
      <c r="K35" s="247">
        <f t="shared" si="2"/>
        <v>0</v>
      </c>
      <c r="L35" s="247"/>
      <c r="M35" s="247">
        <v>7.5</v>
      </c>
      <c r="N35" s="247">
        <f t="shared" si="3"/>
        <v>0</v>
      </c>
      <c r="O35" s="250">
        <f t="shared" si="4"/>
        <v>36.82</v>
      </c>
      <c r="P35" s="257" t="s">
        <v>1725</v>
      </c>
      <c r="Q35" s="94"/>
      <c r="R35" s="94"/>
      <c r="S35" s="94"/>
      <c r="T35" s="94"/>
      <c r="U35" s="94"/>
      <c r="V35" s="94"/>
      <c r="W35" s="94"/>
      <c r="X35" s="94"/>
    </row>
    <row r="36" spans="1:24" s="111" customFormat="1" ht="27" customHeight="1" x14ac:dyDescent="0.25">
      <c r="A36" s="247">
        <v>30</v>
      </c>
      <c r="B36" s="248" t="s">
        <v>556</v>
      </c>
      <c r="C36" s="247">
        <v>1</v>
      </c>
      <c r="D36" s="247">
        <v>8</v>
      </c>
      <c r="E36" s="247">
        <f t="shared" si="0"/>
        <v>8</v>
      </c>
      <c r="F36" s="247"/>
      <c r="G36" s="247">
        <v>15</v>
      </c>
      <c r="H36" s="249">
        <f t="shared" si="1"/>
        <v>0</v>
      </c>
      <c r="I36" s="247"/>
      <c r="J36" s="247">
        <v>4</v>
      </c>
      <c r="K36" s="247">
        <f t="shared" si="2"/>
        <v>0</v>
      </c>
      <c r="L36" s="247"/>
      <c r="M36" s="247">
        <v>7.5</v>
      </c>
      <c r="N36" s="247">
        <f t="shared" si="3"/>
        <v>0</v>
      </c>
      <c r="O36" s="250">
        <f t="shared" si="4"/>
        <v>8</v>
      </c>
      <c r="P36" s="257" t="s">
        <v>1725</v>
      </c>
      <c r="Q36" s="94"/>
      <c r="R36" s="94"/>
      <c r="S36" s="94"/>
      <c r="T36" s="94"/>
      <c r="U36" s="94"/>
      <c r="V36" s="94"/>
      <c r="W36" s="94"/>
      <c r="X36" s="94"/>
    </row>
    <row r="37" spans="1:24" s="201" customFormat="1" ht="27" customHeight="1" x14ac:dyDescent="0.25">
      <c r="A37" s="254">
        <v>31</v>
      </c>
      <c r="B37" s="255" t="s">
        <v>1706</v>
      </c>
      <c r="C37" s="254">
        <v>1</v>
      </c>
      <c r="D37" s="254">
        <v>8</v>
      </c>
      <c r="E37" s="254">
        <f t="shared" si="0"/>
        <v>8</v>
      </c>
      <c r="F37" s="254"/>
      <c r="G37" s="254">
        <v>15</v>
      </c>
      <c r="H37" s="256">
        <f t="shared" si="1"/>
        <v>0</v>
      </c>
      <c r="I37" s="254"/>
      <c r="J37" s="247">
        <v>4</v>
      </c>
      <c r="K37" s="247">
        <f t="shared" si="2"/>
        <v>0</v>
      </c>
      <c r="L37" s="254" t="s">
        <v>1707</v>
      </c>
      <c r="M37" s="247">
        <v>7.5</v>
      </c>
      <c r="N37" s="247">
        <v>0</v>
      </c>
      <c r="O37" s="250"/>
      <c r="P37" s="257"/>
      <c r="Q37" s="240"/>
      <c r="R37" s="240"/>
      <c r="S37" s="240"/>
      <c r="T37" s="240"/>
      <c r="U37" s="240"/>
      <c r="V37" s="240"/>
      <c r="W37" s="240"/>
      <c r="X37" s="240"/>
    </row>
    <row r="38" spans="1:24" s="111" customFormat="1" ht="27" customHeight="1" x14ac:dyDescent="0.25">
      <c r="A38" s="277">
        <v>32</v>
      </c>
      <c r="B38" s="248" t="s">
        <v>1708</v>
      </c>
      <c r="C38" s="247"/>
      <c r="D38" s="247">
        <v>8</v>
      </c>
      <c r="E38" s="247">
        <f t="shared" si="0"/>
        <v>0</v>
      </c>
      <c r="F38" s="247">
        <v>1.81</v>
      </c>
      <c r="G38" s="247">
        <v>15</v>
      </c>
      <c r="H38" s="249">
        <f t="shared" si="1"/>
        <v>27.150000000000002</v>
      </c>
      <c r="I38" s="247"/>
      <c r="J38" s="247">
        <v>4</v>
      </c>
      <c r="K38" s="247">
        <f t="shared" si="2"/>
        <v>0</v>
      </c>
      <c r="L38" s="247"/>
      <c r="M38" s="247">
        <v>7.5</v>
      </c>
      <c r="N38" s="247">
        <f t="shared" si="3"/>
        <v>0</v>
      </c>
      <c r="O38" s="250">
        <f t="shared" si="4"/>
        <v>27.150000000000002</v>
      </c>
      <c r="P38" s="257" t="s">
        <v>1725</v>
      </c>
      <c r="Q38" s="94"/>
      <c r="R38" s="94"/>
      <c r="S38" s="94"/>
      <c r="T38" s="94"/>
      <c r="U38" s="94"/>
      <c r="V38" s="94"/>
      <c r="W38" s="94"/>
      <c r="X38" s="94"/>
    </row>
    <row r="39" spans="1:24" s="201" customFormat="1" ht="27" customHeight="1" x14ac:dyDescent="0.25">
      <c r="A39" s="278"/>
      <c r="B39" s="255" t="s">
        <v>1708</v>
      </c>
      <c r="C39" s="254"/>
      <c r="D39" s="254">
        <v>8</v>
      </c>
      <c r="E39" s="254">
        <f t="shared" si="0"/>
        <v>0</v>
      </c>
      <c r="F39" s="254">
        <v>1.78</v>
      </c>
      <c r="G39" s="254">
        <v>15</v>
      </c>
      <c r="H39" s="256">
        <f t="shared" si="1"/>
        <v>26.7</v>
      </c>
      <c r="I39" s="254"/>
      <c r="J39" s="247">
        <v>4</v>
      </c>
      <c r="K39" s="247">
        <f t="shared" si="2"/>
        <v>0</v>
      </c>
      <c r="L39" s="254" t="s">
        <v>1707</v>
      </c>
      <c r="M39" s="247">
        <v>7.5</v>
      </c>
      <c r="N39" s="247">
        <v>0</v>
      </c>
      <c r="O39" s="250"/>
      <c r="P39" s="257"/>
      <c r="Q39" s="240"/>
      <c r="R39" s="240"/>
      <c r="S39" s="240"/>
      <c r="T39" s="240"/>
      <c r="U39" s="240"/>
      <c r="V39" s="240"/>
      <c r="W39" s="240"/>
      <c r="X39" s="240"/>
    </row>
    <row r="40" spans="1:24" s="111" customFormat="1" ht="27" customHeight="1" x14ac:dyDescent="0.25">
      <c r="A40" s="247">
        <v>33</v>
      </c>
      <c r="B40" s="248" t="s">
        <v>1709</v>
      </c>
      <c r="C40" s="247">
        <v>1.42</v>
      </c>
      <c r="D40" s="247">
        <v>8</v>
      </c>
      <c r="E40" s="247">
        <f t="shared" si="0"/>
        <v>11.36</v>
      </c>
      <c r="F40" s="247"/>
      <c r="G40" s="247">
        <v>15</v>
      </c>
      <c r="H40" s="249">
        <f t="shared" si="1"/>
        <v>0</v>
      </c>
      <c r="I40" s="247"/>
      <c r="J40" s="247">
        <v>4</v>
      </c>
      <c r="K40" s="247">
        <f t="shared" si="2"/>
        <v>0</v>
      </c>
      <c r="L40" s="247"/>
      <c r="M40" s="247">
        <v>7.5</v>
      </c>
      <c r="N40" s="247">
        <f t="shared" si="3"/>
        <v>0</v>
      </c>
      <c r="O40" s="250">
        <f t="shared" si="4"/>
        <v>11.36</v>
      </c>
      <c r="P40" s="257" t="s">
        <v>1725</v>
      </c>
      <c r="Q40" s="94"/>
      <c r="R40" s="94"/>
      <c r="S40" s="94"/>
      <c r="T40" s="94"/>
      <c r="U40" s="94"/>
      <c r="V40" s="94"/>
      <c r="W40" s="94"/>
      <c r="X40" s="94"/>
    </row>
    <row r="41" spans="1:24" s="111" customFormat="1" ht="27" customHeight="1" x14ac:dyDescent="0.25">
      <c r="A41" s="247">
        <v>34</v>
      </c>
      <c r="B41" s="248" t="s">
        <v>540</v>
      </c>
      <c r="C41" s="247">
        <v>1</v>
      </c>
      <c r="D41" s="247">
        <v>8</v>
      </c>
      <c r="E41" s="247">
        <f t="shared" si="0"/>
        <v>8</v>
      </c>
      <c r="F41" s="247"/>
      <c r="G41" s="247">
        <v>15</v>
      </c>
      <c r="H41" s="249">
        <f t="shared" si="1"/>
        <v>0</v>
      </c>
      <c r="I41" s="247"/>
      <c r="J41" s="247">
        <v>4</v>
      </c>
      <c r="K41" s="247">
        <f t="shared" si="2"/>
        <v>0</v>
      </c>
      <c r="L41" s="247"/>
      <c r="M41" s="247">
        <v>7.5</v>
      </c>
      <c r="N41" s="247">
        <f t="shared" si="3"/>
        <v>0</v>
      </c>
      <c r="O41" s="250">
        <f t="shared" si="4"/>
        <v>8</v>
      </c>
      <c r="P41" s="257" t="s">
        <v>1725</v>
      </c>
      <c r="Q41" s="94"/>
      <c r="R41" s="94"/>
      <c r="S41" s="94"/>
      <c r="T41" s="94"/>
      <c r="U41" s="94"/>
      <c r="V41" s="94"/>
      <c r="W41" s="94"/>
      <c r="X41" s="94"/>
    </row>
    <row r="42" spans="1:24" s="111" customFormat="1" ht="27" customHeight="1" x14ac:dyDescent="0.25">
      <c r="A42" s="247">
        <v>35</v>
      </c>
      <c r="B42" s="248" t="s">
        <v>563</v>
      </c>
      <c r="C42" s="247">
        <v>3</v>
      </c>
      <c r="D42" s="247">
        <v>8</v>
      </c>
      <c r="E42" s="247">
        <f t="shared" si="0"/>
        <v>24</v>
      </c>
      <c r="F42" s="247"/>
      <c r="G42" s="247">
        <v>15</v>
      </c>
      <c r="H42" s="249">
        <f t="shared" si="1"/>
        <v>0</v>
      </c>
      <c r="I42" s="247"/>
      <c r="J42" s="247">
        <v>4</v>
      </c>
      <c r="K42" s="247">
        <f t="shared" si="2"/>
        <v>0</v>
      </c>
      <c r="L42" s="247"/>
      <c r="M42" s="247">
        <v>7.5</v>
      </c>
      <c r="N42" s="247">
        <f t="shared" si="3"/>
        <v>0</v>
      </c>
      <c r="O42" s="250">
        <f t="shared" si="4"/>
        <v>24</v>
      </c>
      <c r="P42" s="257" t="s">
        <v>1725</v>
      </c>
      <c r="Q42" s="94"/>
      <c r="R42" s="94"/>
      <c r="S42" s="94"/>
      <c r="T42" s="94"/>
      <c r="U42" s="94"/>
      <c r="V42" s="94"/>
      <c r="W42" s="94"/>
      <c r="X42" s="94"/>
    </row>
    <row r="43" spans="1:24" s="111" customFormat="1" ht="27" customHeight="1" x14ac:dyDescent="0.25">
      <c r="A43" s="247">
        <v>36</v>
      </c>
      <c r="B43" s="248" t="s">
        <v>538</v>
      </c>
      <c r="C43" s="247">
        <v>0.75</v>
      </c>
      <c r="D43" s="247">
        <v>8</v>
      </c>
      <c r="E43" s="247">
        <f t="shared" si="0"/>
        <v>6</v>
      </c>
      <c r="F43" s="247"/>
      <c r="G43" s="247">
        <v>15</v>
      </c>
      <c r="H43" s="249">
        <f t="shared" si="1"/>
        <v>0</v>
      </c>
      <c r="I43" s="247"/>
      <c r="J43" s="247">
        <v>4</v>
      </c>
      <c r="K43" s="247">
        <f t="shared" si="2"/>
        <v>0</v>
      </c>
      <c r="L43" s="247"/>
      <c r="M43" s="247">
        <v>7.5</v>
      </c>
      <c r="N43" s="247">
        <f t="shared" si="3"/>
        <v>0</v>
      </c>
      <c r="O43" s="250">
        <f t="shared" si="4"/>
        <v>6</v>
      </c>
      <c r="P43" s="257" t="s">
        <v>1725</v>
      </c>
      <c r="Q43" s="94"/>
      <c r="R43" s="94"/>
      <c r="S43" s="94"/>
      <c r="T43" s="94"/>
      <c r="U43" s="94"/>
      <c r="V43" s="94"/>
      <c r="W43" s="94"/>
      <c r="X43" s="94"/>
    </row>
    <row r="44" spans="1:24" s="111" customFormat="1" ht="27" customHeight="1" x14ac:dyDescent="0.25">
      <c r="A44" s="247">
        <v>37</v>
      </c>
      <c r="B44" s="248" t="s">
        <v>1710</v>
      </c>
      <c r="C44" s="247"/>
      <c r="D44" s="247">
        <v>8</v>
      </c>
      <c r="E44" s="247">
        <f t="shared" si="0"/>
        <v>0</v>
      </c>
      <c r="F44" s="247"/>
      <c r="G44" s="247">
        <v>15</v>
      </c>
      <c r="H44" s="249">
        <f t="shared" si="1"/>
        <v>0</v>
      </c>
      <c r="I44" s="247">
        <v>7.8</v>
      </c>
      <c r="J44" s="247">
        <v>4</v>
      </c>
      <c r="K44" s="247">
        <f t="shared" si="2"/>
        <v>31.2</v>
      </c>
      <c r="L44" s="247"/>
      <c r="M44" s="247">
        <v>7.5</v>
      </c>
      <c r="N44" s="247">
        <f t="shared" si="3"/>
        <v>0</v>
      </c>
      <c r="O44" s="250">
        <f t="shared" si="4"/>
        <v>31.2</v>
      </c>
      <c r="P44" s="257" t="s">
        <v>1725</v>
      </c>
      <c r="Q44" s="94"/>
      <c r="R44" s="94"/>
      <c r="S44" s="94"/>
      <c r="T44" s="94"/>
      <c r="U44" s="94"/>
      <c r="V44" s="94"/>
      <c r="W44" s="94"/>
      <c r="X44" s="94"/>
    </row>
    <row r="45" spans="1:24" s="111" customFormat="1" ht="27" customHeight="1" x14ac:dyDescent="0.25">
      <c r="A45" s="247">
        <v>38</v>
      </c>
      <c r="B45" s="248" t="s">
        <v>564</v>
      </c>
      <c r="C45" s="247"/>
      <c r="D45" s="247">
        <v>8</v>
      </c>
      <c r="E45" s="247">
        <f t="shared" si="0"/>
        <v>0</v>
      </c>
      <c r="F45" s="247"/>
      <c r="G45" s="247">
        <v>15</v>
      </c>
      <c r="H45" s="249">
        <f t="shared" si="1"/>
        <v>0</v>
      </c>
      <c r="I45" s="247"/>
      <c r="J45" s="247">
        <v>4</v>
      </c>
      <c r="K45" s="247">
        <f t="shared" si="2"/>
        <v>0</v>
      </c>
      <c r="L45" s="247" t="s">
        <v>1716</v>
      </c>
      <c r="M45" s="247">
        <v>7.5</v>
      </c>
      <c r="N45" s="247">
        <v>0</v>
      </c>
      <c r="O45" s="250">
        <f t="shared" si="4"/>
        <v>0</v>
      </c>
      <c r="P45" s="257" t="s">
        <v>1725</v>
      </c>
      <c r="Q45" s="94"/>
      <c r="R45" s="94"/>
      <c r="S45" s="94"/>
      <c r="T45" s="94"/>
      <c r="U45" s="94"/>
      <c r="V45" s="94"/>
      <c r="W45" s="94"/>
      <c r="X45" s="94"/>
    </row>
    <row r="46" spans="1:24" s="201" customFormat="1" ht="27" customHeight="1" x14ac:dyDescent="0.25">
      <c r="A46" s="254">
        <v>39</v>
      </c>
      <c r="B46" s="255" t="s">
        <v>543</v>
      </c>
      <c r="C46" s="254">
        <v>15</v>
      </c>
      <c r="D46" s="254">
        <v>8</v>
      </c>
      <c r="E46" s="254">
        <f t="shared" si="0"/>
        <v>120</v>
      </c>
      <c r="F46" s="254"/>
      <c r="G46" s="254">
        <v>15</v>
      </c>
      <c r="H46" s="256">
        <f t="shared" si="1"/>
        <v>0</v>
      </c>
      <c r="I46" s="254"/>
      <c r="J46" s="254">
        <v>4</v>
      </c>
      <c r="K46" s="254">
        <f t="shared" si="2"/>
        <v>0</v>
      </c>
      <c r="L46" s="254" t="s">
        <v>1707</v>
      </c>
      <c r="M46" s="254"/>
      <c r="N46" s="254">
        <v>0</v>
      </c>
      <c r="O46" s="250"/>
      <c r="P46" s="257"/>
      <c r="Q46" s="240"/>
      <c r="R46" s="240"/>
      <c r="S46" s="240"/>
      <c r="T46" s="240"/>
      <c r="U46" s="240"/>
      <c r="V46" s="240"/>
      <c r="W46" s="240"/>
      <c r="X46" s="240"/>
    </row>
    <row r="47" spans="1:24" s="111" customFormat="1" ht="27" customHeight="1" x14ac:dyDescent="0.25">
      <c r="A47" s="247">
        <v>40</v>
      </c>
      <c r="B47" s="248" t="s">
        <v>625</v>
      </c>
      <c r="C47" s="247">
        <v>1</v>
      </c>
      <c r="D47" s="247">
        <v>8</v>
      </c>
      <c r="E47" s="247">
        <f t="shared" si="0"/>
        <v>8</v>
      </c>
      <c r="F47" s="247"/>
      <c r="G47" s="247">
        <v>15</v>
      </c>
      <c r="H47" s="249">
        <f t="shared" si="1"/>
        <v>0</v>
      </c>
      <c r="I47" s="247"/>
      <c r="J47" s="254">
        <v>4</v>
      </c>
      <c r="K47" s="247">
        <v>0</v>
      </c>
      <c r="L47" s="247"/>
      <c r="M47" s="254">
        <v>7.5</v>
      </c>
      <c r="N47" s="247">
        <v>0</v>
      </c>
      <c r="O47" s="250">
        <f t="shared" si="4"/>
        <v>8</v>
      </c>
      <c r="P47" s="257" t="s">
        <v>1725</v>
      </c>
      <c r="Q47" s="94"/>
      <c r="R47" s="94"/>
      <c r="S47" s="94"/>
      <c r="T47" s="94"/>
      <c r="U47" s="94"/>
      <c r="V47" s="94"/>
      <c r="W47" s="94"/>
      <c r="X47" s="94"/>
    </row>
    <row r="48" spans="1:24" s="111" customFormat="1" ht="27" customHeight="1" x14ac:dyDescent="0.25">
      <c r="A48" s="246"/>
      <c r="B48" s="246" t="s">
        <v>12</v>
      </c>
      <c r="C48" s="246">
        <f>SUM(C8:C46)</f>
        <v>47.76</v>
      </c>
      <c r="D48" s="246">
        <f t="shared" ref="D48:O48" si="5">SUM(D8:D46)</f>
        <v>312</v>
      </c>
      <c r="E48" s="246">
        <f>SUM(E8:E47)</f>
        <v>390.08</v>
      </c>
      <c r="F48" s="246">
        <f t="shared" si="5"/>
        <v>90.019999999999982</v>
      </c>
      <c r="G48" s="246">
        <f t="shared" si="5"/>
        <v>585</v>
      </c>
      <c r="H48" s="246">
        <f t="shared" si="5"/>
        <v>1350.3000000000002</v>
      </c>
      <c r="I48" s="246">
        <f t="shared" si="5"/>
        <v>7.8</v>
      </c>
      <c r="J48" s="246">
        <f t="shared" si="5"/>
        <v>156</v>
      </c>
      <c r="K48" s="246">
        <f t="shared" si="5"/>
        <v>31.2</v>
      </c>
      <c r="L48" s="246">
        <f t="shared" si="5"/>
        <v>0</v>
      </c>
      <c r="M48" s="246">
        <f t="shared" si="5"/>
        <v>285</v>
      </c>
      <c r="N48" s="246">
        <f t="shared" si="5"/>
        <v>0</v>
      </c>
      <c r="O48" s="246">
        <f t="shared" si="5"/>
        <v>1608.88</v>
      </c>
      <c r="P48" s="243"/>
      <c r="Q48" s="94"/>
      <c r="R48" s="94"/>
      <c r="S48" s="94"/>
      <c r="T48" s="94"/>
      <c r="U48" s="94"/>
      <c r="V48" s="94"/>
      <c r="W48" s="94"/>
      <c r="X48" s="94"/>
    </row>
    <row r="49" spans="1:32" ht="33" customHeight="1" x14ac:dyDescent="0.25">
      <c r="A49" s="258"/>
      <c r="B49" s="276" t="s">
        <v>1719</v>
      </c>
      <c r="C49" s="276"/>
      <c r="D49" s="210"/>
      <c r="E49" s="210"/>
      <c r="F49" s="210"/>
      <c r="G49" s="210"/>
      <c r="H49" s="210"/>
      <c r="I49" s="210"/>
      <c r="J49" s="210"/>
      <c r="K49" s="210"/>
      <c r="L49" s="274" t="s">
        <v>1723</v>
      </c>
      <c r="M49" s="274"/>
      <c r="N49" s="274"/>
      <c r="O49" s="274"/>
      <c r="P49" s="210"/>
      <c r="Q49" s="211"/>
      <c r="R49" s="211"/>
      <c r="S49" s="211"/>
      <c r="T49" s="210"/>
      <c r="U49" s="210"/>
      <c r="V49" s="210"/>
      <c r="W49" s="210"/>
      <c r="X49" s="210"/>
      <c r="Y49" s="210"/>
      <c r="Z49" s="210"/>
      <c r="AA49" s="210"/>
      <c r="AB49" s="210"/>
      <c r="AC49" s="210"/>
      <c r="AD49" s="210"/>
      <c r="AE49" s="210"/>
      <c r="AF49" s="210"/>
    </row>
    <row r="50" spans="1:32" ht="16.5" x14ac:dyDescent="0.25">
      <c r="A50" s="210"/>
      <c r="B50" s="108"/>
      <c r="C50" s="108"/>
      <c r="D50" s="210"/>
      <c r="E50" s="210"/>
      <c r="F50" s="210"/>
      <c r="G50" s="210"/>
      <c r="H50" s="210"/>
      <c r="I50" s="210"/>
      <c r="J50" s="210"/>
      <c r="K50" s="210"/>
      <c r="L50" s="275" t="s">
        <v>1721</v>
      </c>
      <c r="M50" s="275"/>
      <c r="N50" s="275"/>
      <c r="O50" s="275"/>
      <c r="P50" s="210"/>
      <c r="Q50" s="210"/>
      <c r="R50" s="210"/>
      <c r="S50" s="210"/>
      <c r="T50" s="210"/>
      <c r="U50" s="210"/>
      <c r="V50" s="210"/>
      <c r="W50" s="210"/>
      <c r="X50" s="210"/>
      <c r="Y50" s="210"/>
      <c r="Z50" s="210"/>
      <c r="AA50" s="210"/>
      <c r="AB50" s="210"/>
      <c r="AC50" s="210"/>
      <c r="AD50" s="210"/>
      <c r="AE50" s="210"/>
      <c r="AF50" s="210"/>
    </row>
    <row r="51" spans="1:32" ht="16.5" x14ac:dyDescent="0.25">
      <c r="A51" s="210"/>
      <c r="B51" s="108"/>
      <c r="C51" s="108"/>
      <c r="D51" s="210"/>
      <c r="E51" s="210"/>
      <c r="F51" s="210"/>
      <c r="G51" s="210"/>
      <c r="H51" s="210"/>
      <c r="I51" s="210"/>
      <c r="J51" s="210"/>
      <c r="K51" s="210"/>
      <c r="L51" s="85"/>
      <c r="M51" s="85"/>
      <c r="N51" s="85"/>
      <c r="O51" s="85"/>
      <c r="P51" s="210"/>
      <c r="Q51" s="210"/>
      <c r="R51" s="210"/>
      <c r="S51" s="210"/>
      <c r="T51" s="210"/>
      <c r="U51" s="210"/>
      <c r="V51" s="210"/>
      <c r="W51" s="210"/>
      <c r="X51" s="210"/>
      <c r="Y51" s="212"/>
      <c r="Z51" s="210"/>
      <c r="AA51" s="210"/>
      <c r="AB51" s="210"/>
      <c r="AC51" s="210"/>
      <c r="AD51" s="210"/>
      <c r="AE51" s="210"/>
      <c r="AF51" s="210"/>
    </row>
    <row r="52" spans="1:32" ht="16.5" x14ac:dyDescent="0.25">
      <c r="A52" s="210"/>
      <c r="B52" s="108"/>
      <c r="C52" s="108"/>
      <c r="D52" s="210"/>
      <c r="E52" s="210"/>
      <c r="F52" s="212"/>
      <c r="G52" s="212"/>
      <c r="H52" s="212"/>
      <c r="I52" s="210"/>
      <c r="J52" s="210"/>
      <c r="K52" s="210"/>
      <c r="L52" s="85"/>
      <c r="M52" s="85"/>
      <c r="N52" s="85"/>
      <c r="O52" s="85"/>
      <c r="P52" s="210"/>
      <c r="Q52" s="210"/>
      <c r="R52" s="210"/>
      <c r="S52" s="210"/>
      <c r="T52" s="210"/>
      <c r="U52" s="210"/>
      <c r="V52" s="210"/>
      <c r="W52" s="210"/>
      <c r="X52" s="210"/>
      <c r="Y52" s="210"/>
      <c r="Z52" s="210"/>
      <c r="AA52" s="210"/>
      <c r="AB52" s="210"/>
      <c r="AC52" s="210"/>
      <c r="AD52" s="210"/>
      <c r="AE52" s="210"/>
      <c r="AF52" s="210"/>
    </row>
    <row r="53" spans="1:32" ht="16.5" x14ac:dyDescent="0.25">
      <c r="A53" s="210"/>
      <c r="B53" s="108"/>
      <c r="C53" s="108"/>
      <c r="D53" s="210"/>
      <c r="E53" s="210"/>
      <c r="F53" s="210"/>
      <c r="G53" s="210"/>
      <c r="H53" s="210"/>
      <c r="I53" s="210"/>
      <c r="J53" s="210"/>
      <c r="K53" s="210"/>
      <c r="L53" s="85"/>
      <c r="M53" s="85"/>
      <c r="N53" s="85"/>
      <c r="O53" s="85"/>
      <c r="P53" s="210"/>
      <c r="Q53" s="210"/>
      <c r="R53" s="210"/>
      <c r="S53" s="210"/>
      <c r="T53" s="210"/>
      <c r="U53" s="210"/>
      <c r="V53" s="210"/>
      <c r="W53" s="210"/>
      <c r="X53" s="210"/>
      <c r="Y53" s="210"/>
      <c r="Z53" s="210"/>
      <c r="AA53" s="210"/>
      <c r="AB53" s="210"/>
      <c r="AC53" s="210"/>
      <c r="AD53" s="210"/>
      <c r="AE53" s="210"/>
      <c r="AF53" s="210"/>
    </row>
    <row r="54" spans="1:32" ht="16.5" x14ac:dyDescent="0.25">
      <c r="A54" s="210"/>
      <c r="B54" s="108"/>
      <c r="C54" s="108"/>
      <c r="D54" s="210"/>
      <c r="E54" s="210"/>
      <c r="F54" s="210"/>
      <c r="G54" s="210"/>
      <c r="H54" s="210"/>
      <c r="I54" s="210"/>
      <c r="J54" s="210"/>
      <c r="K54" s="210"/>
      <c r="L54" s="85"/>
      <c r="M54" s="85"/>
      <c r="N54" s="85"/>
      <c r="O54" s="85"/>
      <c r="P54" s="210"/>
      <c r="Q54" s="210"/>
      <c r="R54" s="210"/>
      <c r="S54" s="210"/>
      <c r="T54" s="210"/>
      <c r="U54" s="210"/>
      <c r="V54" s="210"/>
      <c r="W54" s="210"/>
      <c r="X54" s="210"/>
      <c r="Y54" s="210"/>
      <c r="Z54" s="210"/>
      <c r="AA54" s="210"/>
      <c r="AB54" s="210"/>
      <c r="AC54" s="210"/>
      <c r="AD54" s="210"/>
      <c r="AE54" s="210"/>
      <c r="AF54" s="210"/>
    </row>
    <row r="55" spans="1:32" ht="16.5" x14ac:dyDescent="0.25">
      <c r="A55" s="210"/>
      <c r="B55" s="275" t="s">
        <v>1720</v>
      </c>
      <c r="C55" s="275"/>
      <c r="D55" s="210"/>
      <c r="E55" s="210"/>
      <c r="F55" s="210"/>
      <c r="G55" s="210"/>
      <c r="H55" s="210"/>
      <c r="I55" s="210"/>
      <c r="J55" s="210"/>
      <c r="K55" s="210"/>
      <c r="L55" s="275" t="s">
        <v>929</v>
      </c>
      <c r="M55" s="275"/>
      <c r="N55" s="275"/>
      <c r="O55" s="275"/>
      <c r="P55" s="210"/>
      <c r="Q55" s="210"/>
      <c r="R55" s="210"/>
      <c r="S55" s="210"/>
      <c r="T55" s="210"/>
      <c r="U55" s="210"/>
      <c r="V55" s="210"/>
      <c r="W55" s="210"/>
      <c r="X55" s="210"/>
      <c r="Y55" s="210"/>
      <c r="Z55" s="210"/>
      <c r="AA55" s="210"/>
      <c r="AB55" s="210"/>
      <c r="AC55" s="210"/>
      <c r="AD55" s="210"/>
      <c r="AE55" s="210"/>
      <c r="AF55" s="210"/>
    </row>
    <row r="56" spans="1:32" x14ac:dyDescent="0.25">
      <c r="A56" s="210"/>
      <c r="B56" s="108"/>
      <c r="C56" s="108"/>
      <c r="D56" s="210"/>
      <c r="E56" s="210"/>
      <c r="F56" s="210"/>
      <c r="G56" s="210"/>
      <c r="H56" s="210"/>
      <c r="I56" s="210"/>
      <c r="J56" s="210"/>
      <c r="K56" s="210"/>
      <c r="L56" s="210"/>
      <c r="M56" s="210"/>
      <c r="N56" s="210"/>
      <c r="O56" s="210"/>
      <c r="P56" s="210"/>
      <c r="Q56" s="210"/>
      <c r="R56" s="210"/>
      <c r="S56" s="210"/>
      <c r="T56" s="210"/>
      <c r="U56" s="210"/>
      <c r="V56" s="210"/>
      <c r="W56" s="210"/>
      <c r="X56" s="210"/>
      <c r="Y56" s="210"/>
      <c r="Z56" s="210"/>
      <c r="AA56" s="210"/>
      <c r="AB56" s="210"/>
      <c r="AC56" s="210"/>
      <c r="AD56" s="210"/>
      <c r="AE56" s="210"/>
      <c r="AF56" s="210"/>
    </row>
    <row r="57" spans="1:32" x14ac:dyDescent="0.25">
      <c r="A57" s="210"/>
      <c r="B57" s="210"/>
      <c r="C57" s="210"/>
      <c r="D57" s="210"/>
      <c r="E57" s="210"/>
      <c r="F57" s="210"/>
      <c r="G57" s="210"/>
      <c r="H57" s="210"/>
      <c r="I57" s="210"/>
      <c r="J57" s="210"/>
      <c r="K57" s="210"/>
      <c r="L57" s="210"/>
      <c r="M57" s="210"/>
      <c r="N57" s="210"/>
      <c r="O57" s="210"/>
      <c r="P57" s="210"/>
      <c r="Q57" s="210"/>
      <c r="R57" s="210"/>
      <c r="S57" s="210"/>
      <c r="T57" s="210"/>
      <c r="U57" s="210"/>
      <c r="V57" s="210"/>
      <c r="W57" s="210"/>
      <c r="X57" s="210"/>
      <c r="Y57" s="210"/>
      <c r="Z57" s="210"/>
      <c r="AA57" s="210"/>
      <c r="AB57" s="210"/>
      <c r="AC57" s="210"/>
      <c r="AD57" s="210"/>
      <c r="AE57" s="210"/>
      <c r="AF57" s="210"/>
    </row>
    <row r="58" spans="1:32" x14ac:dyDescent="0.25">
      <c r="A58" s="210"/>
      <c r="B58" s="210"/>
      <c r="C58" s="210"/>
      <c r="D58" s="210"/>
      <c r="E58" s="210"/>
      <c r="F58" s="210"/>
      <c r="G58" s="210"/>
      <c r="H58" s="210"/>
      <c r="I58" s="210"/>
      <c r="J58" s="210"/>
      <c r="K58" s="210"/>
      <c r="L58" s="210"/>
      <c r="M58" s="210"/>
      <c r="N58" s="210"/>
      <c r="O58" s="210"/>
      <c r="P58" s="210"/>
      <c r="Q58" s="210"/>
      <c r="R58" s="210"/>
      <c r="S58" s="210"/>
      <c r="T58" s="210"/>
      <c r="U58" s="210"/>
      <c r="V58" s="210"/>
      <c r="W58" s="210"/>
      <c r="X58" s="210"/>
      <c r="Y58" s="210"/>
      <c r="Z58" s="210"/>
      <c r="AA58" s="210"/>
      <c r="AB58" s="210"/>
      <c r="AC58" s="210"/>
      <c r="AD58" s="210"/>
      <c r="AE58" s="210"/>
      <c r="AF58" s="210"/>
    </row>
    <row r="59" spans="1:32" x14ac:dyDescent="0.25">
      <c r="A59" s="210"/>
      <c r="B59" s="210"/>
      <c r="C59" s="210"/>
      <c r="D59" s="210"/>
      <c r="E59" s="210"/>
      <c r="F59" s="210"/>
      <c r="G59" s="210"/>
      <c r="H59" s="210"/>
      <c r="I59" s="210"/>
      <c r="J59" s="210"/>
      <c r="K59" s="210"/>
      <c r="L59" s="210"/>
      <c r="M59" s="210"/>
      <c r="N59" s="210"/>
      <c r="O59" s="210"/>
      <c r="P59" s="210"/>
      <c r="Q59" s="210"/>
      <c r="R59" s="210"/>
      <c r="S59" s="210"/>
      <c r="T59" s="210"/>
      <c r="U59" s="210"/>
      <c r="V59" s="210"/>
      <c r="W59" s="210"/>
      <c r="X59" s="210"/>
      <c r="Y59" s="210"/>
      <c r="Z59" s="210"/>
      <c r="AA59" s="210"/>
      <c r="AB59" s="210"/>
      <c r="AC59" s="210"/>
      <c r="AD59" s="210"/>
      <c r="AE59" s="210"/>
      <c r="AF59" s="210"/>
    </row>
    <row r="60" spans="1:32" x14ac:dyDescent="0.25">
      <c r="A60" s="210"/>
      <c r="B60" s="210"/>
      <c r="C60" s="210"/>
      <c r="D60" s="210"/>
      <c r="E60" s="210"/>
      <c r="F60" s="210"/>
      <c r="G60" s="210"/>
      <c r="H60" s="210"/>
      <c r="I60" s="210"/>
      <c r="J60" s="210"/>
      <c r="K60" s="210"/>
      <c r="L60" s="210"/>
      <c r="M60" s="210"/>
      <c r="N60" s="210"/>
      <c r="O60" s="210"/>
      <c r="P60" s="210"/>
      <c r="Q60" s="210"/>
      <c r="R60" s="210"/>
      <c r="S60" s="210"/>
      <c r="T60" s="210"/>
      <c r="U60" s="210"/>
      <c r="V60" s="210"/>
      <c r="W60" s="210"/>
      <c r="X60" s="210"/>
      <c r="Y60" s="210"/>
      <c r="Z60" s="210"/>
      <c r="AA60" s="210"/>
      <c r="AB60" s="210"/>
      <c r="AC60" s="210"/>
      <c r="AD60" s="210"/>
      <c r="AE60" s="210"/>
      <c r="AF60" s="210"/>
    </row>
    <row r="61" spans="1:32" x14ac:dyDescent="0.25">
      <c r="A61" s="210"/>
      <c r="B61" s="210"/>
      <c r="C61" s="210"/>
      <c r="D61" s="210"/>
      <c r="E61" s="210"/>
      <c r="F61" s="210"/>
      <c r="G61" s="210"/>
      <c r="H61" s="210"/>
      <c r="I61" s="210"/>
      <c r="J61" s="210"/>
      <c r="K61" s="210"/>
      <c r="L61" s="210"/>
      <c r="M61" s="210"/>
      <c r="N61" s="210"/>
      <c r="O61" s="210"/>
      <c r="P61" s="210"/>
      <c r="Q61" s="210"/>
      <c r="R61" s="210"/>
      <c r="S61" s="213"/>
      <c r="T61" s="210"/>
      <c r="U61" s="210"/>
      <c r="V61" s="210"/>
      <c r="W61" s="210"/>
      <c r="X61" s="210"/>
      <c r="Y61" s="210"/>
      <c r="Z61" s="210"/>
      <c r="AA61" s="210"/>
      <c r="AB61" s="210"/>
      <c r="AC61" s="210"/>
      <c r="AD61" s="210"/>
      <c r="AE61" s="210"/>
      <c r="AF61" s="210"/>
    </row>
    <row r="62" spans="1:32" x14ac:dyDescent="0.25">
      <c r="A62" s="210"/>
      <c r="B62" s="210"/>
      <c r="C62" s="210"/>
      <c r="D62" s="210"/>
      <c r="E62" s="210"/>
      <c r="F62" s="210"/>
      <c r="G62" s="210"/>
      <c r="H62" s="210"/>
      <c r="I62" s="210"/>
      <c r="J62" s="210"/>
      <c r="K62" s="210"/>
      <c r="L62" s="210"/>
      <c r="M62" s="210"/>
      <c r="N62" s="210"/>
      <c r="O62" s="210"/>
      <c r="P62" s="210"/>
      <c r="Q62" s="210"/>
      <c r="R62" s="210"/>
      <c r="S62" s="210"/>
      <c r="T62" s="210"/>
      <c r="U62" s="210"/>
      <c r="V62" s="210"/>
      <c r="W62" s="210"/>
      <c r="X62" s="210"/>
      <c r="Y62" s="210"/>
      <c r="Z62" s="210"/>
      <c r="AA62" s="210"/>
      <c r="AB62" s="210"/>
      <c r="AC62" s="210"/>
      <c r="AD62" s="210"/>
      <c r="AE62" s="210"/>
      <c r="AF62" s="210"/>
    </row>
    <row r="63" spans="1:32" x14ac:dyDescent="0.25">
      <c r="A63" s="210"/>
      <c r="B63" s="210"/>
      <c r="C63" s="210"/>
      <c r="D63" s="210"/>
      <c r="E63" s="210"/>
      <c r="F63" s="210"/>
      <c r="G63" s="210"/>
      <c r="H63" s="210"/>
      <c r="I63" s="210"/>
      <c r="J63" s="210"/>
      <c r="K63" s="210"/>
      <c r="L63" s="210"/>
      <c r="M63" s="210"/>
      <c r="N63" s="210"/>
      <c r="O63" s="210"/>
      <c r="P63" s="210"/>
      <c r="Q63" s="210"/>
      <c r="R63" s="210"/>
      <c r="S63" s="210"/>
      <c r="T63" s="210"/>
      <c r="U63" s="210"/>
      <c r="V63" s="210"/>
      <c r="W63" s="210"/>
      <c r="X63" s="210"/>
      <c r="Y63" s="210"/>
      <c r="Z63" s="210"/>
      <c r="AA63" s="210"/>
      <c r="AB63" s="210"/>
      <c r="AC63" s="210"/>
      <c r="AD63" s="210"/>
      <c r="AE63" s="210"/>
      <c r="AF63" s="210"/>
    </row>
    <row r="64" spans="1:32" x14ac:dyDescent="0.25">
      <c r="A64" s="210"/>
      <c r="B64" s="210"/>
      <c r="C64" s="210"/>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c r="AB64" s="210"/>
      <c r="AC64" s="210"/>
      <c r="AD64" s="210"/>
      <c r="AE64" s="210"/>
      <c r="AF64" s="210"/>
    </row>
    <row r="65" spans="1:32" x14ac:dyDescent="0.25">
      <c r="A65" s="210"/>
      <c r="B65" s="210"/>
      <c r="C65" s="210"/>
      <c r="D65" s="210"/>
      <c r="E65" s="210"/>
      <c r="F65" s="210"/>
      <c r="G65" s="210"/>
      <c r="H65" s="210"/>
      <c r="I65" s="210"/>
      <c r="J65" s="210"/>
      <c r="K65" s="210"/>
      <c r="L65" s="210"/>
      <c r="M65" s="210"/>
      <c r="N65" s="210"/>
      <c r="O65" s="210"/>
      <c r="P65" s="210"/>
      <c r="Q65" s="210"/>
      <c r="R65" s="210"/>
      <c r="S65" s="210"/>
      <c r="T65" s="210"/>
      <c r="U65" s="210"/>
      <c r="V65" s="210"/>
      <c r="W65" s="210"/>
      <c r="X65" s="210"/>
      <c r="Y65" s="210"/>
      <c r="Z65" s="210"/>
      <c r="AA65" s="210"/>
      <c r="AB65" s="210"/>
      <c r="AC65" s="210"/>
      <c r="AD65" s="210"/>
      <c r="AE65" s="210"/>
      <c r="AF65" s="210"/>
    </row>
    <row r="66" spans="1:32" x14ac:dyDescent="0.25">
      <c r="A66" s="210"/>
      <c r="B66" s="210"/>
      <c r="C66" s="210"/>
      <c r="D66" s="210"/>
      <c r="E66" s="210"/>
      <c r="F66" s="210"/>
      <c r="G66" s="210"/>
      <c r="H66" s="210"/>
      <c r="I66" s="210"/>
      <c r="J66" s="210"/>
      <c r="K66" s="210"/>
      <c r="L66" s="210"/>
      <c r="M66" s="210"/>
      <c r="N66" s="210"/>
      <c r="O66" s="210"/>
      <c r="P66" s="210"/>
      <c r="Q66" s="210"/>
      <c r="R66" s="210"/>
      <c r="S66" s="210"/>
      <c r="T66" s="210"/>
      <c r="U66" s="210"/>
      <c r="V66" s="210"/>
      <c r="W66" s="210"/>
      <c r="X66" s="210"/>
      <c r="Y66" s="210"/>
      <c r="Z66" s="210"/>
      <c r="AA66" s="210"/>
      <c r="AB66" s="210"/>
      <c r="AC66" s="210"/>
      <c r="AD66" s="210"/>
      <c r="AE66" s="210"/>
      <c r="AF66" s="210"/>
    </row>
    <row r="67" spans="1:32" x14ac:dyDescent="0.25">
      <c r="A67" s="210"/>
      <c r="B67" s="210"/>
      <c r="C67" s="210"/>
      <c r="D67" s="210"/>
      <c r="E67" s="210"/>
      <c r="F67" s="210"/>
      <c r="G67" s="210"/>
      <c r="H67" s="210"/>
      <c r="I67" s="210"/>
      <c r="J67" s="210"/>
      <c r="K67" s="210"/>
      <c r="L67" s="210"/>
      <c r="M67" s="210"/>
      <c r="N67" s="210"/>
      <c r="O67" s="210"/>
      <c r="P67" s="210"/>
      <c r="Q67" s="210"/>
      <c r="R67" s="210"/>
      <c r="S67" s="210"/>
      <c r="T67" s="210"/>
      <c r="U67" s="210"/>
      <c r="V67" s="210"/>
      <c r="W67" s="210"/>
      <c r="X67" s="210"/>
      <c r="Y67" s="210"/>
      <c r="Z67" s="210"/>
      <c r="AA67" s="210"/>
      <c r="AB67" s="210"/>
      <c r="AC67" s="210"/>
      <c r="AD67" s="210"/>
      <c r="AE67" s="210"/>
      <c r="AF67" s="210"/>
    </row>
    <row r="68" spans="1:32" x14ac:dyDescent="0.25">
      <c r="A68" s="210"/>
      <c r="B68" s="210"/>
      <c r="C68" s="210"/>
      <c r="D68" s="210"/>
      <c r="E68" s="210"/>
      <c r="F68" s="210"/>
      <c r="G68" s="210"/>
      <c r="H68" s="210"/>
      <c r="I68" s="210"/>
      <c r="J68" s="210"/>
      <c r="K68" s="210"/>
      <c r="L68" s="210"/>
      <c r="M68" s="210"/>
      <c r="N68" s="210"/>
      <c r="O68" s="210"/>
      <c r="P68" s="210"/>
      <c r="Q68" s="210"/>
      <c r="R68" s="210"/>
      <c r="S68" s="210"/>
      <c r="T68" s="210"/>
      <c r="U68" s="210"/>
      <c r="V68" s="210"/>
      <c r="W68" s="210"/>
      <c r="X68" s="210"/>
      <c r="Y68" s="210"/>
      <c r="Z68" s="210"/>
      <c r="AA68" s="210"/>
      <c r="AB68" s="210"/>
      <c r="AC68" s="210"/>
      <c r="AD68" s="210"/>
      <c r="AE68" s="210"/>
      <c r="AF68" s="210"/>
    </row>
    <row r="69" spans="1:32" x14ac:dyDescent="0.25">
      <c r="A69" s="210"/>
      <c r="B69" s="210"/>
      <c r="C69" s="210"/>
      <c r="D69" s="210"/>
      <c r="E69" s="210"/>
      <c r="F69" s="210"/>
      <c r="G69" s="210"/>
      <c r="H69" s="210"/>
      <c r="I69" s="210"/>
      <c r="J69" s="210"/>
      <c r="K69" s="210"/>
      <c r="L69" s="210"/>
      <c r="M69" s="210"/>
      <c r="N69" s="210"/>
      <c r="O69" s="210"/>
      <c r="P69" s="210"/>
      <c r="Q69" s="210"/>
      <c r="R69" s="210"/>
      <c r="S69" s="210"/>
      <c r="T69" s="210"/>
      <c r="U69" s="210"/>
      <c r="V69" s="210"/>
      <c r="W69" s="210"/>
      <c r="X69" s="210"/>
      <c r="Y69" s="210"/>
      <c r="Z69" s="210"/>
      <c r="AA69" s="210"/>
      <c r="AB69" s="210"/>
      <c r="AC69" s="210"/>
      <c r="AD69" s="210"/>
      <c r="AE69" s="210"/>
      <c r="AF69" s="210"/>
    </row>
    <row r="70" spans="1:32" x14ac:dyDescent="0.25">
      <c r="A70" s="210"/>
      <c r="B70" s="210"/>
      <c r="C70" s="210"/>
      <c r="D70" s="210"/>
      <c r="E70" s="210"/>
      <c r="F70" s="210"/>
      <c r="G70" s="210"/>
      <c r="H70" s="210"/>
      <c r="I70" s="210"/>
      <c r="J70" s="210"/>
      <c r="K70" s="210"/>
      <c r="L70" s="210"/>
      <c r="M70" s="210"/>
      <c r="N70" s="210"/>
      <c r="O70" s="210"/>
      <c r="P70" s="210"/>
      <c r="Q70" s="210"/>
      <c r="R70" s="210"/>
      <c r="S70" s="210"/>
      <c r="T70" s="210"/>
      <c r="U70" s="210"/>
      <c r="V70" s="210"/>
      <c r="W70" s="210"/>
      <c r="X70" s="210"/>
      <c r="Y70" s="210"/>
      <c r="Z70" s="210"/>
      <c r="AA70" s="210"/>
      <c r="AB70" s="210"/>
      <c r="AC70" s="210"/>
      <c r="AD70" s="210"/>
      <c r="AE70" s="210"/>
      <c r="AF70" s="210"/>
    </row>
    <row r="71" spans="1:32" x14ac:dyDescent="0.25">
      <c r="A71" s="210"/>
      <c r="B71" s="210"/>
      <c r="C71" s="210"/>
      <c r="D71" s="210"/>
      <c r="E71" s="210"/>
      <c r="F71" s="210"/>
      <c r="G71" s="210"/>
      <c r="H71" s="210"/>
      <c r="I71" s="210"/>
      <c r="J71" s="210"/>
      <c r="K71" s="210"/>
      <c r="L71" s="210"/>
      <c r="M71" s="210"/>
      <c r="N71" s="210"/>
      <c r="O71" s="210"/>
      <c r="P71" s="210"/>
      <c r="Q71" s="210"/>
      <c r="R71" s="210"/>
      <c r="S71" s="210"/>
      <c r="T71" s="210"/>
      <c r="U71" s="210"/>
      <c r="V71" s="210"/>
      <c r="W71" s="210"/>
      <c r="X71" s="210"/>
      <c r="Y71" s="210"/>
      <c r="Z71" s="210"/>
      <c r="AA71" s="210"/>
      <c r="AB71" s="210"/>
      <c r="AC71" s="210"/>
      <c r="AD71" s="210"/>
      <c r="AE71" s="210"/>
      <c r="AF71" s="210"/>
    </row>
    <row r="72" spans="1:32" x14ac:dyDescent="0.25">
      <c r="A72" s="210"/>
      <c r="B72" s="210"/>
      <c r="C72" s="210"/>
      <c r="D72" s="210"/>
      <c r="E72" s="210"/>
      <c r="F72" s="210"/>
      <c r="G72" s="210"/>
      <c r="H72" s="210"/>
      <c r="I72" s="210"/>
      <c r="J72" s="210"/>
      <c r="K72" s="210"/>
      <c r="L72" s="210"/>
      <c r="M72" s="210"/>
      <c r="N72" s="210"/>
      <c r="O72" s="210"/>
      <c r="P72" s="210"/>
      <c r="Q72" s="210"/>
      <c r="R72" s="210"/>
      <c r="S72" s="210"/>
      <c r="T72" s="210"/>
      <c r="U72" s="210"/>
      <c r="V72" s="210"/>
      <c r="W72" s="210"/>
      <c r="X72" s="210"/>
      <c r="Y72" s="210"/>
      <c r="Z72" s="210"/>
      <c r="AA72" s="210"/>
      <c r="AB72" s="210"/>
      <c r="AC72" s="210"/>
      <c r="AD72" s="210"/>
      <c r="AE72" s="210"/>
      <c r="AF72" s="210"/>
    </row>
    <row r="73" spans="1:32" x14ac:dyDescent="0.25">
      <c r="A73" s="210"/>
      <c r="B73" s="210"/>
      <c r="C73" s="210"/>
      <c r="D73" s="210"/>
      <c r="E73" s="210"/>
      <c r="F73" s="210"/>
      <c r="G73" s="210"/>
      <c r="H73" s="210"/>
      <c r="I73" s="210"/>
      <c r="J73" s="210"/>
      <c r="K73" s="210"/>
      <c r="L73" s="210"/>
      <c r="M73" s="210"/>
      <c r="N73" s="210"/>
      <c r="O73" s="210"/>
      <c r="P73" s="210"/>
      <c r="Q73" s="210"/>
      <c r="R73" s="210"/>
      <c r="S73" s="210"/>
      <c r="T73" s="210"/>
      <c r="U73" s="210"/>
      <c r="V73" s="210"/>
      <c r="W73" s="210"/>
      <c r="X73" s="210"/>
      <c r="Y73" s="210"/>
      <c r="Z73" s="210"/>
      <c r="AA73" s="210"/>
      <c r="AB73" s="210"/>
      <c r="AC73" s="210"/>
      <c r="AD73" s="210"/>
      <c r="AE73" s="210"/>
      <c r="AF73" s="210"/>
    </row>
    <row r="74" spans="1:32" x14ac:dyDescent="0.25">
      <c r="A74" s="210"/>
      <c r="B74" s="210"/>
      <c r="C74" s="210"/>
      <c r="D74" s="210"/>
      <c r="E74" s="210"/>
      <c r="F74" s="210"/>
      <c r="G74" s="210"/>
      <c r="H74" s="210"/>
      <c r="I74" s="210"/>
      <c r="J74" s="210"/>
      <c r="K74" s="210"/>
      <c r="L74" s="210"/>
      <c r="M74" s="210"/>
      <c r="N74" s="210"/>
      <c r="O74" s="210"/>
      <c r="P74" s="210"/>
      <c r="Q74" s="210"/>
      <c r="R74" s="210"/>
      <c r="S74" s="210"/>
      <c r="T74" s="210"/>
      <c r="U74" s="210"/>
      <c r="V74" s="210"/>
      <c r="W74" s="210"/>
      <c r="X74" s="210"/>
      <c r="Y74" s="210"/>
      <c r="Z74" s="210"/>
      <c r="AA74" s="210"/>
      <c r="AB74" s="210"/>
      <c r="AC74" s="210"/>
      <c r="AD74" s="210"/>
      <c r="AE74" s="210"/>
      <c r="AF74" s="210"/>
    </row>
    <row r="75" spans="1:32" x14ac:dyDescent="0.25">
      <c r="A75" s="210"/>
      <c r="B75" s="210"/>
      <c r="C75" s="210"/>
      <c r="D75" s="210"/>
      <c r="E75" s="210"/>
      <c r="F75" s="210"/>
      <c r="G75" s="210"/>
      <c r="H75" s="210"/>
      <c r="I75" s="210"/>
      <c r="J75" s="210"/>
      <c r="K75" s="210"/>
      <c r="L75" s="210"/>
      <c r="M75" s="210"/>
      <c r="N75" s="210"/>
      <c r="O75" s="210"/>
      <c r="P75" s="210"/>
      <c r="Q75" s="210"/>
      <c r="R75" s="210"/>
      <c r="S75" s="210"/>
      <c r="T75" s="210"/>
      <c r="U75" s="210"/>
      <c r="V75" s="210"/>
      <c r="W75" s="210"/>
      <c r="X75" s="210"/>
      <c r="Y75" s="210"/>
      <c r="Z75" s="210"/>
      <c r="AA75" s="210"/>
      <c r="AB75" s="210"/>
      <c r="AC75" s="210"/>
      <c r="AD75" s="210"/>
      <c r="AE75" s="210"/>
      <c r="AF75" s="210"/>
    </row>
    <row r="76" spans="1:32" x14ac:dyDescent="0.25">
      <c r="A76" s="210"/>
      <c r="B76" s="210"/>
      <c r="C76" s="210"/>
      <c r="D76" s="210"/>
      <c r="E76" s="210"/>
      <c r="F76" s="210"/>
      <c r="G76" s="210"/>
      <c r="H76" s="210"/>
      <c r="I76" s="210"/>
      <c r="J76" s="210"/>
      <c r="K76" s="210"/>
      <c r="L76" s="210"/>
      <c r="M76" s="210"/>
      <c r="N76" s="210"/>
      <c r="O76" s="210"/>
      <c r="P76" s="210"/>
      <c r="Q76" s="210"/>
      <c r="R76" s="210"/>
      <c r="S76" s="210"/>
      <c r="T76" s="210"/>
      <c r="U76" s="210"/>
      <c r="V76" s="210"/>
      <c r="W76" s="210"/>
      <c r="X76" s="210"/>
      <c r="Y76" s="210"/>
      <c r="Z76" s="210"/>
      <c r="AA76" s="210"/>
      <c r="AB76" s="210"/>
      <c r="AC76" s="210"/>
      <c r="AD76" s="210"/>
      <c r="AE76" s="210"/>
      <c r="AF76" s="210"/>
    </row>
    <row r="77" spans="1:32" x14ac:dyDescent="0.25">
      <c r="A77" s="210"/>
      <c r="B77" s="210"/>
      <c r="C77" s="210"/>
      <c r="D77" s="210"/>
      <c r="E77" s="210"/>
      <c r="F77" s="210"/>
      <c r="G77" s="210"/>
      <c r="H77" s="210"/>
      <c r="I77" s="210"/>
      <c r="J77" s="210"/>
      <c r="K77" s="210"/>
      <c r="L77" s="210"/>
      <c r="M77" s="210"/>
      <c r="N77" s="210"/>
      <c r="O77" s="210"/>
      <c r="P77" s="210"/>
      <c r="Q77" s="210"/>
      <c r="R77" s="210"/>
      <c r="S77" s="210"/>
      <c r="T77" s="210"/>
      <c r="U77" s="210"/>
      <c r="V77" s="210"/>
      <c r="W77" s="210"/>
      <c r="X77" s="210"/>
      <c r="Y77" s="210"/>
      <c r="Z77" s="210"/>
      <c r="AA77" s="210"/>
      <c r="AB77" s="210"/>
      <c r="AC77" s="210"/>
      <c r="AD77" s="210"/>
      <c r="AE77" s="210"/>
      <c r="AF77" s="210"/>
    </row>
    <row r="78" spans="1:32" x14ac:dyDescent="0.25">
      <c r="A78" s="210"/>
      <c r="B78" s="210"/>
      <c r="C78" s="210"/>
      <c r="D78" s="210"/>
      <c r="E78" s="210"/>
      <c r="F78" s="210"/>
      <c r="G78" s="210"/>
      <c r="H78" s="210"/>
      <c r="I78" s="210"/>
      <c r="J78" s="210"/>
      <c r="K78" s="210"/>
      <c r="L78" s="210"/>
      <c r="M78" s="210"/>
      <c r="N78" s="210"/>
      <c r="O78" s="210"/>
      <c r="P78" s="210"/>
      <c r="Q78" s="210"/>
      <c r="R78" s="210"/>
      <c r="S78" s="210"/>
      <c r="T78" s="210"/>
      <c r="U78" s="210"/>
      <c r="V78" s="210"/>
      <c r="W78" s="210"/>
      <c r="X78" s="210"/>
      <c r="Y78" s="210"/>
      <c r="Z78" s="210"/>
      <c r="AA78" s="210"/>
      <c r="AB78" s="210"/>
      <c r="AC78" s="210"/>
      <c r="AD78" s="210"/>
      <c r="AE78" s="210"/>
      <c r="AF78" s="210"/>
    </row>
    <row r="79" spans="1:32" x14ac:dyDescent="0.25">
      <c r="A79" s="210"/>
      <c r="B79" s="210"/>
      <c r="C79" s="210"/>
      <c r="D79" s="210"/>
      <c r="E79" s="210"/>
      <c r="F79" s="210"/>
      <c r="G79" s="210"/>
      <c r="H79" s="210"/>
      <c r="I79" s="210"/>
      <c r="J79" s="210"/>
      <c r="K79" s="210"/>
      <c r="L79" s="210"/>
      <c r="M79" s="210"/>
      <c r="N79" s="210"/>
      <c r="O79" s="210"/>
      <c r="P79" s="210"/>
      <c r="Q79" s="210"/>
      <c r="R79" s="210"/>
      <c r="S79" s="210"/>
      <c r="T79" s="210"/>
      <c r="U79" s="210"/>
      <c r="V79" s="210"/>
      <c r="W79" s="210"/>
      <c r="X79" s="210"/>
      <c r="Y79" s="210"/>
      <c r="Z79" s="210"/>
      <c r="AA79" s="210"/>
      <c r="AB79" s="210"/>
      <c r="AC79" s="210"/>
      <c r="AD79" s="210"/>
      <c r="AE79" s="210"/>
      <c r="AF79" s="210"/>
    </row>
    <row r="80" spans="1:32" x14ac:dyDescent="0.25">
      <c r="A80" s="210"/>
      <c r="B80" s="210"/>
      <c r="C80" s="210"/>
      <c r="D80" s="210"/>
      <c r="E80" s="210"/>
      <c r="F80" s="210"/>
      <c r="G80" s="210"/>
      <c r="H80" s="210"/>
      <c r="I80" s="210"/>
      <c r="J80" s="210"/>
      <c r="K80" s="210"/>
      <c r="L80" s="210"/>
      <c r="M80" s="210"/>
      <c r="N80" s="210"/>
      <c r="O80" s="210"/>
      <c r="P80" s="210"/>
      <c r="Q80" s="210"/>
      <c r="R80" s="210"/>
      <c r="S80" s="210"/>
      <c r="T80" s="210"/>
      <c r="U80" s="210"/>
      <c r="V80" s="210"/>
      <c r="W80" s="210"/>
      <c r="X80" s="210"/>
      <c r="Y80" s="210"/>
      <c r="Z80" s="210"/>
      <c r="AA80" s="210"/>
      <c r="AB80" s="210"/>
      <c r="AC80" s="210"/>
      <c r="AD80" s="210"/>
      <c r="AE80" s="210"/>
      <c r="AF80" s="210"/>
    </row>
    <row r="81" spans="1:32" x14ac:dyDescent="0.25">
      <c r="A81" s="210"/>
      <c r="B81" s="210"/>
      <c r="C81" s="210"/>
      <c r="D81" s="210"/>
      <c r="E81" s="210"/>
      <c r="F81" s="210"/>
      <c r="G81" s="210"/>
      <c r="H81" s="210"/>
      <c r="I81" s="210"/>
      <c r="J81" s="210"/>
      <c r="K81" s="210"/>
      <c r="L81" s="210"/>
      <c r="M81" s="210"/>
      <c r="N81" s="210"/>
      <c r="O81" s="210"/>
      <c r="P81" s="210"/>
      <c r="Q81" s="210"/>
      <c r="R81" s="210"/>
      <c r="S81" s="210"/>
      <c r="T81" s="210"/>
      <c r="U81" s="210"/>
      <c r="V81" s="210"/>
      <c r="W81" s="210"/>
      <c r="X81" s="210"/>
      <c r="Y81" s="210"/>
      <c r="Z81" s="210"/>
      <c r="AA81" s="210"/>
      <c r="AB81" s="210"/>
      <c r="AC81" s="210"/>
      <c r="AD81" s="210"/>
      <c r="AE81" s="210"/>
      <c r="AF81" s="210"/>
    </row>
    <row r="82" spans="1:32" x14ac:dyDescent="0.25">
      <c r="A82" s="210"/>
      <c r="B82" s="210"/>
      <c r="C82" s="210"/>
      <c r="D82" s="210"/>
      <c r="E82" s="210"/>
      <c r="F82" s="210"/>
      <c r="G82" s="210"/>
      <c r="H82" s="210"/>
      <c r="I82" s="210"/>
      <c r="J82" s="210"/>
      <c r="K82" s="210"/>
      <c r="L82" s="210"/>
      <c r="M82" s="210"/>
      <c r="N82" s="210"/>
      <c r="O82" s="210"/>
      <c r="P82" s="210"/>
      <c r="Q82" s="210"/>
      <c r="R82" s="210"/>
      <c r="S82" s="210"/>
      <c r="T82" s="210"/>
      <c r="U82" s="210"/>
      <c r="V82" s="210"/>
      <c r="W82" s="210"/>
      <c r="X82" s="210"/>
      <c r="Y82" s="210"/>
      <c r="Z82" s="210"/>
      <c r="AA82" s="210"/>
      <c r="AB82" s="210"/>
      <c r="AC82" s="210"/>
      <c r="AD82" s="210"/>
      <c r="AE82" s="210"/>
      <c r="AF82" s="210"/>
    </row>
    <row r="83" spans="1:32" x14ac:dyDescent="0.25">
      <c r="A83" s="210"/>
      <c r="B83" s="210"/>
      <c r="C83" s="210"/>
      <c r="D83" s="210"/>
      <c r="E83" s="210"/>
      <c r="F83" s="210"/>
      <c r="G83" s="210"/>
      <c r="H83" s="210"/>
      <c r="I83" s="210"/>
      <c r="J83" s="210"/>
      <c r="K83" s="210"/>
      <c r="L83" s="210"/>
      <c r="M83" s="210"/>
      <c r="N83" s="210"/>
      <c r="O83" s="210"/>
      <c r="P83" s="210"/>
      <c r="Q83" s="210"/>
      <c r="R83" s="210"/>
      <c r="S83" s="210"/>
      <c r="T83" s="210"/>
      <c r="U83" s="210"/>
      <c r="V83" s="210"/>
      <c r="W83" s="210"/>
      <c r="X83" s="210"/>
      <c r="Y83" s="210"/>
      <c r="Z83" s="210"/>
      <c r="AA83" s="210"/>
      <c r="AB83" s="210"/>
      <c r="AC83" s="210"/>
      <c r="AD83" s="210"/>
      <c r="AE83" s="210"/>
      <c r="AF83" s="210"/>
    </row>
    <row r="84" spans="1:32" x14ac:dyDescent="0.25">
      <c r="A84" s="210"/>
      <c r="B84" s="210"/>
      <c r="C84" s="210"/>
      <c r="D84" s="210"/>
      <c r="E84" s="210"/>
      <c r="F84" s="210"/>
      <c r="G84" s="210"/>
      <c r="H84" s="210"/>
      <c r="I84" s="210"/>
      <c r="J84" s="210"/>
      <c r="K84" s="210"/>
      <c r="L84" s="210"/>
      <c r="M84" s="210"/>
      <c r="N84" s="210"/>
      <c r="O84" s="210"/>
      <c r="P84" s="210"/>
      <c r="Q84" s="210"/>
      <c r="R84" s="210"/>
      <c r="S84" s="210"/>
      <c r="T84" s="210"/>
      <c r="U84" s="210"/>
      <c r="V84" s="210"/>
      <c r="W84" s="210"/>
      <c r="X84" s="210"/>
      <c r="Y84" s="210"/>
      <c r="Z84" s="210"/>
      <c r="AA84" s="210"/>
      <c r="AB84" s="210"/>
      <c r="AC84" s="210"/>
      <c r="AD84" s="210"/>
      <c r="AE84" s="210"/>
      <c r="AF84" s="210"/>
    </row>
    <row r="85" spans="1:32" x14ac:dyDescent="0.25">
      <c r="A85" s="210"/>
      <c r="B85" s="210"/>
      <c r="C85" s="210"/>
      <c r="D85" s="210"/>
      <c r="E85" s="210"/>
      <c r="F85" s="210"/>
      <c r="G85" s="210"/>
      <c r="H85" s="210"/>
      <c r="I85" s="210"/>
      <c r="J85" s="210"/>
      <c r="K85" s="210"/>
      <c r="L85" s="210"/>
      <c r="M85" s="210"/>
      <c r="N85" s="210"/>
      <c r="O85" s="210"/>
      <c r="P85" s="210"/>
      <c r="Q85" s="210"/>
      <c r="R85" s="210"/>
      <c r="S85" s="210"/>
      <c r="T85" s="210"/>
      <c r="U85" s="210"/>
      <c r="V85" s="210"/>
      <c r="W85" s="210"/>
      <c r="X85" s="210"/>
      <c r="Y85" s="210"/>
      <c r="Z85" s="210"/>
      <c r="AA85" s="210"/>
      <c r="AB85" s="210"/>
      <c r="AC85" s="210"/>
      <c r="AD85" s="210"/>
      <c r="AE85" s="210"/>
      <c r="AF85" s="210"/>
    </row>
    <row r="86" spans="1:32" x14ac:dyDescent="0.25">
      <c r="A86" s="210"/>
      <c r="B86" s="210"/>
      <c r="C86" s="210"/>
      <c r="D86" s="210"/>
      <c r="E86" s="210"/>
      <c r="F86" s="210"/>
      <c r="G86" s="210"/>
      <c r="H86" s="210"/>
      <c r="I86" s="210"/>
      <c r="J86" s="210"/>
      <c r="K86" s="210"/>
      <c r="L86" s="210"/>
      <c r="M86" s="210"/>
      <c r="N86" s="210"/>
      <c r="O86" s="210"/>
      <c r="P86" s="210"/>
      <c r="Q86" s="210"/>
      <c r="R86" s="210"/>
      <c r="S86" s="210"/>
      <c r="T86" s="210"/>
      <c r="U86" s="210"/>
      <c r="V86" s="210"/>
      <c r="W86" s="210"/>
      <c r="X86" s="210"/>
      <c r="Y86" s="210"/>
      <c r="Z86" s="210"/>
      <c r="AA86" s="210"/>
      <c r="AB86" s="210"/>
      <c r="AC86" s="210"/>
      <c r="AD86" s="210"/>
      <c r="AE86" s="210"/>
      <c r="AF86" s="210"/>
    </row>
    <row r="87" spans="1:32" x14ac:dyDescent="0.25">
      <c r="A87" s="210"/>
      <c r="B87" s="210"/>
      <c r="C87" s="210"/>
      <c r="D87" s="210"/>
      <c r="E87" s="210"/>
      <c r="F87" s="210"/>
      <c r="G87" s="210"/>
      <c r="H87" s="210"/>
      <c r="I87" s="210"/>
      <c r="J87" s="210"/>
      <c r="K87" s="210"/>
      <c r="L87" s="210"/>
      <c r="M87" s="210"/>
      <c r="N87" s="210"/>
      <c r="O87" s="210"/>
      <c r="P87" s="210"/>
      <c r="Q87" s="210"/>
      <c r="R87" s="210"/>
      <c r="S87" s="210"/>
      <c r="T87" s="210"/>
      <c r="U87" s="210"/>
      <c r="V87" s="210"/>
      <c r="W87" s="210"/>
      <c r="X87" s="210"/>
      <c r="Y87" s="210"/>
      <c r="Z87" s="210"/>
      <c r="AA87" s="210"/>
      <c r="AB87" s="210"/>
      <c r="AC87" s="210"/>
      <c r="AD87" s="210"/>
      <c r="AE87" s="210"/>
      <c r="AF87" s="210"/>
    </row>
    <row r="88" spans="1:32" x14ac:dyDescent="0.25">
      <c r="A88" s="210"/>
      <c r="B88" s="210"/>
      <c r="C88" s="210"/>
      <c r="D88" s="210"/>
      <c r="E88" s="210"/>
      <c r="F88" s="210"/>
      <c r="G88" s="210"/>
      <c r="H88" s="210"/>
      <c r="I88" s="210"/>
      <c r="J88" s="210"/>
      <c r="K88" s="210"/>
      <c r="L88" s="210"/>
      <c r="M88" s="210"/>
      <c r="N88" s="210"/>
      <c r="O88" s="210"/>
      <c r="P88" s="210"/>
      <c r="Q88" s="210"/>
      <c r="R88" s="210"/>
      <c r="S88" s="210"/>
      <c r="T88" s="210"/>
      <c r="U88" s="210"/>
      <c r="V88" s="210"/>
      <c r="W88" s="210"/>
      <c r="X88" s="210"/>
      <c r="Y88" s="210"/>
      <c r="Z88" s="210"/>
      <c r="AA88" s="210"/>
      <c r="AB88" s="210"/>
      <c r="AC88" s="210"/>
      <c r="AD88" s="210"/>
      <c r="AE88" s="210"/>
      <c r="AF88" s="210"/>
    </row>
    <row r="89" spans="1:32" x14ac:dyDescent="0.25">
      <c r="A89" s="210"/>
      <c r="B89" s="210"/>
      <c r="C89" s="210"/>
      <c r="D89" s="210"/>
      <c r="E89" s="210"/>
      <c r="F89" s="210"/>
      <c r="G89" s="210"/>
      <c r="H89" s="210"/>
      <c r="I89" s="210"/>
      <c r="J89" s="210"/>
      <c r="K89" s="210"/>
      <c r="L89" s="210"/>
      <c r="M89" s="210"/>
      <c r="N89" s="210"/>
      <c r="O89" s="210"/>
      <c r="P89" s="210"/>
      <c r="Q89" s="210"/>
      <c r="R89" s="210"/>
      <c r="S89" s="210"/>
      <c r="T89" s="210"/>
      <c r="U89" s="210"/>
      <c r="V89" s="210"/>
      <c r="W89" s="210"/>
      <c r="X89" s="210"/>
      <c r="Y89" s="210"/>
      <c r="Z89" s="210"/>
      <c r="AA89" s="210"/>
      <c r="AB89" s="210"/>
      <c r="AC89" s="210"/>
      <c r="AD89" s="210"/>
      <c r="AE89" s="210"/>
      <c r="AF89" s="210"/>
    </row>
  </sheetData>
  <mergeCells count="17">
    <mergeCell ref="A38:A39"/>
    <mergeCell ref="A1:B1"/>
    <mergeCell ref="A2:O2"/>
    <mergeCell ref="A5:A6"/>
    <mergeCell ref="B5:B6"/>
    <mergeCell ref="O5:O6"/>
    <mergeCell ref="C5:H5"/>
    <mergeCell ref="I5:N5"/>
    <mergeCell ref="M4:O4"/>
    <mergeCell ref="G1:O1"/>
    <mergeCell ref="A3:P3"/>
    <mergeCell ref="P5:P6"/>
    <mergeCell ref="L49:O49"/>
    <mergeCell ref="L50:O50"/>
    <mergeCell ref="L55:O55"/>
    <mergeCell ref="B49:C49"/>
    <mergeCell ref="B55:C55"/>
  </mergeCells>
  <pageMargins left="0.48" right="7.874015748031496E-2" top="0.35433070866141736" bottom="0.35433070866141736" header="0.31496062992125984" footer="0.31496062992125984"/>
  <pageSetup paperSize="9"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0"/>
  <sheetViews>
    <sheetView zoomScale="120" zoomScaleNormal="120" workbookViewId="0">
      <selection activeCell="L19" sqref="L19"/>
    </sheetView>
  </sheetViews>
  <sheetFormatPr defaultRowHeight="15.75" x14ac:dyDescent="0.25"/>
  <cols>
    <col min="1" max="1" width="7.42578125" customWidth="1"/>
    <col min="2" max="2" width="14.140625" style="111" customWidth="1"/>
    <col min="3" max="3" width="7.5703125" customWidth="1"/>
    <col min="4" max="8" width="0" hidden="1" customWidth="1"/>
    <col min="11" max="11" width="0" hidden="1" customWidth="1"/>
    <col min="14" max="19" width="0" hidden="1" customWidth="1"/>
    <col min="22" max="22" width="0" hidden="1" customWidth="1"/>
    <col min="25" max="25" width="0" hidden="1" customWidth="1"/>
  </cols>
  <sheetData>
    <row r="1" spans="1:34" x14ac:dyDescent="0.25">
      <c r="A1" s="286" t="s">
        <v>1632</v>
      </c>
      <c r="B1" s="287" t="s">
        <v>1633</v>
      </c>
      <c r="C1" s="286" t="s">
        <v>1634</v>
      </c>
      <c r="D1" s="286" t="s">
        <v>1635</v>
      </c>
      <c r="E1" s="286"/>
      <c r="F1" s="286"/>
      <c r="G1" s="286"/>
      <c r="H1" s="286"/>
      <c r="I1" s="286"/>
      <c r="J1" s="286"/>
      <c r="K1" s="286"/>
      <c r="L1" s="286"/>
      <c r="M1" s="286"/>
      <c r="N1" s="286"/>
      <c r="O1" s="286" t="s">
        <v>1636</v>
      </c>
      <c r="P1" s="286"/>
      <c r="Q1" s="286"/>
      <c r="R1" s="286"/>
      <c r="S1" s="286"/>
      <c r="T1" s="286"/>
      <c r="U1" s="286"/>
      <c r="V1" s="286"/>
      <c r="W1" s="286"/>
      <c r="X1" s="286"/>
      <c r="Y1" s="286"/>
      <c r="Z1" s="286" t="s">
        <v>1615</v>
      </c>
      <c r="AA1" s="286"/>
      <c r="AB1" s="286"/>
      <c r="AC1" s="123" t="s">
        <v>1637</v>
      </c>
      <c r="AD1" s="94"/>
      <c r="AE1" s="94"/>
      <c r="AF1" s="94"/>
      <c r="AG1" s="94"/>
      <c r="AH1" s="94"/>
    </row>
    <row r="2" spans="1:34" ht="16.5" x14ac:dyDescent="0.25">
      <c r="A2" s="286"/>
      <c r="B2" s="287"/>
      <c r="C2" s="286"/>
      <c r="D2" s="286" t="s">
        <v>1638</v>
      </c>
      <c r="E2" s="286"/>
      <c r="F2" s="286"/>
      <c r="G2" s="123" t="s">
        <v>1639</v>
      </c>
      <c r="H2" s="286" t="s">
        <v>1676</v>
      </c>
      <c r="I2" s="286"/>
      <c r="J2" s="286"/>
      <c r="K2" s="286" t="s">
        <v>1641</v>
      </c>
      <c r="L2" s="286"/>
      <c r="M2" s="286"/>
      <c r="N2" s="286"/>
      <c r="O2" s="286" t="s">
        <v>1638</v>
      </c>
      <c r="P2" s="286"/>
      <c r="Q2" s="286"/>
      <c r="R2" s="123" t="s">
        <v>1639</v>
      </c>
      <c r="S2" s="286" t="s">
        <v>1640</v>
      </c>
      <c r="T2" s="286"/>
      <c r="U2" s="286"/>
      <c r="V2" s="286" t="s">
        <v>1641</v>
      </c>
      <c r="W2" s="286"/>
      <c r="X2" s="286"/>
      <c r="Y2" s="286"/>
      <c r="Z2" s="123" t="s">
        <v>1642</v>
      </c>
      <c r="AA2" s="123" t="s">
        <v>1643</v>
      </c>
      <c r="AB2" s="123" t="s">
        <v>1644</v>
      </c>
      <c r="AC2" s="96"/>
      <c r="AD2" s="94"/>
      <c r="AE2" s="94"/>
      <c r="AF2" s="94"/>
      <c r="AG2" s="94"/>
      <c r="AH2" s="94"/>
    </row>
    <row r="3" spans="1:34" ht="140.25" x14ac:dyDescent="0.25">
      <c r="A3" s="286"/>
      <c r="B3" s="287"/>
      <c r="C3" s="286"/>
      <c r="D3" s="123" t="s">
        <v>1645</v>
      </c>
      <c r="E3" s="123" t="s">
        <v>1646</v>
      </c>
      <c r="F3" s="123" t="s">
        <v>1647</v>
      </c>
      <c r="G3" s="96"/>
      <c r="H3" s="123" t="s">
        <v>1648</v>
      </c>
      <c r="I3" s="123" t="s">
        <v>1649</v>
      </c>
      <c r="J3" s="123" t="s">
        <v>1650</v>
      </c>
      <c r="K3" s="123" t="s">
        <v>1651</v>
      </c>
      <c r="L3" s="123" t="s">
        <v>1652</v>
      </c>
      <c r="M3" s="123" t="s">
        <v>1653</v>
      </c>
      <c r="N3" s="123" t="s">
        <v>1654</v>
      </c>
      <c r="O3" s="123" t="s">
        <v>1655</v>
      </c>
      <c r="P3" s="123" t="s">
        <v>1656</v>
      </c>
      <c r="Q3" s="123" t="s">
        <v>1657</v>
      </c>
      <c r="R3" s="96"/>
      <c r="S3" s="123" t="s">
        <v>1648</v>
      </c>
      <c r="T3" s="123" t="s">
        <v>1658</v>
      </c>
      <c r="U3" s="123" t="s">
        <v>1659</v>
      </c>
      <c r="V3" s="123" t="s">
        <v>1660</v>
      </c>
      <c r="W3" s="123" t="s">
        <v>1661</v>
      </c>
      <c r="X3" s="123" t="s">
        <v>1653</v>
      </c>
      <c r="Y3" s="123" t="s">
        <v>1654</v>
      </c>
      <c r="Z3" s="96"/>
      <c r="AA3" s="96"/>
      <c r="AB3" s="96"/>
      <c r="AC3" s="96"/>
      <c r="AD3" s="94"/>
      <c r="AE3" s="94"/>
      <c r="AF3" s="94"/>
      <c r="AG3" s="94"/>
      <c r="AH3" s="94"/>
    </row>
    <row r="4" spans="1:34" x14ac:dyDescent="0.25">
      <c r="A4" s="96"/>
      <c r="B4" s="96"/>
      <c r="C4" s="96" t="s">
        <v>1662</v>
      </c>
      <c r="D4" s="96" t="s">
        <v>1663</v>
      </c>
      <c r="E4" s="96" t="s">
        <v>1663</v>
      </c>
      <c r="F4" s="96" t="s">
        <v>1663</v>
      </c>
      <c r="G4" s="96" t="s">
        <v>1663</v>
      </c>
      <c r="H4" s="96" t="s">
        <v>1663</v>
      </c>
      <c r="I4" s="96" t="s">
        <v>1663</v>
      </c>
      <c r="J4" s="96" t="s">
        <v>1663</v>
      </c>
      <c r="K4" s="96" t="s">
        <v>1663</v>
      </c>
      <c r="L4" s="96" t="s">
        <v>1663</v>
      </c>
      <c r="M4" s="96" t="s">
        <v>1663</v>
      </c>
      <c r="N4" s="96" t="s">
        <v>1663</v>
      </c>
      <c r="O4" s="96" t="s">
        <v>1663</v>
      </c>
      <c r="P4" s="96" t="s">
        <v>1663</v>
      </c>
      <c r="Q4" s="96" t="s">
        <v>1663</v>
      </c>
      <c r="R4" s="96" t="s">
        <v>1663</v>
      </c>
      <c r="S4" s="96" t="s">
        <v>1663</v>
      </c>
      <c r="T4" s="96" t="s">
        <v>1663</v>
      </c>
      <c r="U4" s="96" t="s">
        <v>1663</v>
      </c>
      <c r="V4" s="96" t="s">
        <v>1663</v>
      </c>
      <c r="W4" s="96" t="s">
        <v>1663</v>
      </c>
      <c r="X4" s="96" t="s">
        <v>1663</v>
      </c>
      <c r="Y4" s="96" t="s">
        <v>1663</v>
      </c>
      <c r="Z4" s="96" t="s">
        <v>1662</v>
      </c>
      <c r="AA4" s="96" t="s">
        <v>1662</v>
      </c>
      <c r="AB4" s="96" t="s">
        <v>1662</v>
      </c>
      <c r="AC4" s="96"/>
      <c r="AD4" s="94"/>
      <c r="AE4" s="94"/>
      <c r="AF4" s="94"/>
      <c r="AG4" s="94"/>
      <c r="AH4" s="94"/>
    </row>
    <row r="5" spans="1:34" s="111" customFormat="1" x14ac:dyDescent="0.25">
      <c r="A5" s="147">
        <v>1</v>
      </c>
      <c r="B5" s="97" t="s">
        <v>1382</v>
      </c>
      <c r="C5" s="110">
        <f>I5*70*0.8+T5*70*0.5</f>
        <v>91</v>
      </c>
      <c r="D5" s="110"/>
      <c r="E5" s="110"/>
      <c r="F5" s="110"/>
      <c r="G5" s="110"/>
      <c r="H5" s="110"/>
      <c r="I5" s="110">
        <f>HOAĐÔNG!J99/10000</f>
        <v>1.3</v>
      </c>
      <c r="J5" s="110"/>
      <c r="K5" s="110"/>
      <c r="L5" s="110">
        <f>HOAĐÔNG!N99/10000</f>
        <v>2.887</v>
      </c>
      <c r="M5" s="110"/>
      <c r="N5" s="110"/>
      <c r="O5" s="110"/>
      <c r="P5" s="110"/>
      <c r="Q5" s="110"/>
      <c r="R5" s="110"/>
      <c r="S5" s="110"/>
      <c r="T5" s="110">
        <f>HOAĐÔNG!K99/10000</f>
        <v>0.52</v>
      </c>
      <c r="U5" s="110"/>
      <c r="V5" s="110"/>
      <c r="W5" s="110">
        <f>HOAĐÔNG!O99/10000</f>
        <v>0.01</v>
      </c>
      <c r="X5" s="110"/>
      <c r="Y5" s="110"/>
      <c r="Z5" s="110"/>
      <c r="AA5" s="110"/>
      <c r="AB5" s="110"/>
      <c r="AC5" s="147"/>
      <c r="AD5" s="94"/>
      <c r="AE5" s="94"/>
      <c r="AF5" s="94"/>
      <c r="AG5" s="94"/>
      <c r="AH5" s="94"/>
    </row>
    <row r="6" spans="1:34" s="111" customFormat="1" x14ac:dyDescent="0.25">
      <c r="A6" s="147">
        <v>2</v>
      </c>
      <c r="B6" s="97" t="s">
        <v>1389</v>
      </c>
      <c r="C6" s="110">
        <f t="shared" ref="C6:C18" si="0">I6*70*0.8+T6*70*0.5</f>
        <v>89.95</v>
      </c>
      <c r="D6" s="110"/>
      <c r="E6" s="110"/>
      <c r="F6" s="110"/>
      <c r="G6" s="110"/>
      <c r="H6" s="110"/>
      <c r="I6" s="110">
        <f>'HOA TRUNG'!J131/10000</f>
        <v>0.65</v>
      </c>
      <c r="J6" s="110"/>
      <c r="K6" s="110"/>
      <c r="L6" s="110">
        <f>'HOA TRUNG'!N131/10000</f>
        <v>0.24</v>
      </c>
      <c r="M6" s="110"/>
      <c r="N6" s="110"/>
      <c r="O6" s="110"/>
      <c r="P6" s="110"/>
      <c r="Q6" s="110"/>
      <c r="R6" s="110"/>
      <c r="S6" s="110"/>
      <c r="T6" s="110">
        <f>'HOA TRUNG'!K131/10000</f>
        <v>1.53</v>
      </c>
      <c r="U6" s="110"/>
      <c r="V6" s="110"/>
      <c r="W6" s="110">
        <f>'HOA TRUNG'!O131/10000</f>
        <v>0.83</v>
      </c>
      <c r="X6" s="110"/>
      <c r="Y6" s="110"/>
      <c r="Z6" s="110"/>
      <c r="AA6" s="110"/>
      <c r="AB6" s="110"/>
      <c r="AC6" s="147"/>
      <c r="AD6" s="94"/>
      <c r="AE6" s="94"/>
      <c r="AF6" s="94"/>
      <c r="AG6" s="94"/>
      <c r="AH6" s="94"/>
    </row>
    <row r="7" spans="1:34" s="111" customFormat="1" x14ac:dyDescent="0.25">
      <c r="A7" s="147">
        <v>3</v>
      </c>
      <c r="B7" s="97" t="s">
        <v>1388</v>
      </c>
      <c r="C7" s="110">
        <f t="shared" si="0"/>
        <v>40.057500000000005</v>
      </c>
      <c r="D7" s="110"/>
      <c r="E7" s="110"/>
      <c r="F7" s="110"/>
      <c r="G7" s="110"/>
      <c r="H7" s="110"/>
      <c r="I7" s="110">
        <f>'HOA TÂN'!J198/10000</f>
        <v>0.6925</v>
      </c>
      <c r="J7" s="110"/>
      <c r="K7" s="110"/>
      <c r="L7" s="110">
        <f>'HOA TÂN'!N198/10000</f>
        <v>0.98740000000000006</v>
      </c>
      <c r="M7" s="110"/>
      <c r="N7" s="110"/>
      <c r="O7" s="110"/>
      <c r="P7" s="110"/>
      <c r="Q7" s="110"/>
      <c r="R7" s="110"/>
      <c r="S7" s="110"/>
      <c r="T7" s="110">
        <f>'HOA TÂN'!K198/10000</f>
        <v>3.6499999999999998E-2</v>
      </c>
      <c r="U7" s="110"/>
      <c r="V7" s="110"/>
      <c r="W7" s="110">
        <f>'HOA TÂN'!O198/10000</f>
        <v>3.5200000000000002E-2</v>
      </c>
      <c r="X7" s="110"/>
      <c r="Y7" s="110"/>
      <c r="Z7" s="110"/>
      <c r="AA7" s="110"/>
      <c r="AB7" s="110"/>
      <c r="AC7" s="147"/>
      <c r="AD7" s="94"/>
      <c r="AE7" s="94"/>
      <c r="AF7" s="94"/>
      <c r="AG7" s="94"/>
      <c r="AH7" s="94"/>
    </row>
    <row r="8" spans="1:34" s="111" customFormat="1" x14ac:dyDescent="0.25">
      <c r="A8" s="147">
        <v>4</v>
      </c>
      <c r="B8" s="97" t="s">
        <v>1396</v>
      </c>
      <c r="C8" s="110">
        <f t="shared" si="0"/>
        <v>191.59</v>
      </c>
      <c r="D8" s="110"/>
      <c r="E8" s="110"/>
      <c r="F8" s="110"/>
      <c r="G8" s="110"/>
      <c r="H8" s="110"/>
      <c r="I8" s="110">
        <f>'Hoa Thang'!J197/10000</f>
        <v>3.355</v>
      </c>
      <c r="J8" s="110"/>
      <c r="K8" s="110"/>
      <c r="L8" s="110">
        <f>'Hoa Thang'!N197/10000</f>
        <v>1.8660000000000001</v>
      </c>
      <c r="M8" s="110"/>
      <c r="N8" s="110"/>
      <c r="O8" s="110"/>
      <c r="P8" s="110"/>
      <c r="Q8" s="110"/>
      <c r="R8" s="110"/>
      <c r="S8" s="110"/>
      <c r="T8" s="110">
        <f>'Hoa Thang'!K197/10000</f>
        <v>0.106</v>
      </c>
      <c r="U8" s="110"/>
      <c r="V8" s="110"/>
      <c r="W8" s="110">
        <f>'Hoa Thang'!O197/10000</f>
        <v>1.28</v>
      </c>
      <c r="X8" s="110"/>
      <c r="Y8" s="110"/>
      <c r="Z8" s="110"/>
      <c r="AA8" s="110"/>
      <c r="AB8" s="110"/>
      <c r="AC8" s="147"/>
      <c r="AD8" s="94"/>
      <c r="AE8" s="94"/>
      <c r="AF8" s="94"/>
      <c r="AG8" s="94"/>
      <c r="AH8" s="94"/>
    </row>
    <row r="9" spans="1:34" s="111" customFormat="1" x14ac:dyDescent="0.25">
      <c r="A9" s="147">
        <v>5</v>
      </c>
      <c r="B9" s="97" t="s">
        <v>1387</v>
      </c>
      <c r="C9" s="110">
        <f t="shared" si="0"/>
        <v>22.400000000000002</v>
      </c>
      <c r="D9" s="110"/>
      <c r="E9" s="110"/>
      <c r="F9" s="110"/>
      <c r="G9" s="110"/>
      <c r="H9" s="110"/>
      <c r="I9" s="110">
        <f>'HOA TIẾN'!J115/10000</f>
        <v>0.4</v>
      </c>
      <c r="J9" s="110"/>
      <c r="K9" s="110"/>
      <c r="L9" s="110">
        <f>'HOA TIẾN'!N115/10000</f>
        <v>1.905</v>
      </c>
      <c r="M9" s="110"/>
      <c r="N9" s="110"/>
      <c r="O9" s="110"/>
      <c r="P9" s="110"/>
      <c r="Q9" s="110"/>
      <c r="R9" s="110"/>
      <c r="S9" s="110"/>
      <c r="T9" s="110">
        <f>'HOA TIẾN'!K115/10000</f>
        <v>0</v>
      </c>
      <c r="U9" s="110"/>
      <c r="V9" s="110"/>
      <c r="W9" s="110">
        <f>'HOA TIẾN'!O115/10000</f>
        <v>0.15</v>
      </c>
      <c r="X9" s="110"/>
      <c r="Y9" s="110"/>
      <c r="Z9" s="110"/>
      <c r="AA9" s="110"/>
      <c r="AB9" s="110"/>
      <c r="AC9" s="147"/>
      <c r="AD9" s="94"/>
      <c r="AE9" s="94"/>
      <c r="AF9" s="94"/>
      <c r="AG9" s="94"/>
      <c r="AH9" s="94"/>
    </row>
    <row r="10" spans="1:34" s="111" customFormat="1" x14ac:dyDescent="0.25">
      <c r="A10" s="147">
        <v>6</v>
      </c>
      <c r="B10" s="97" t="s">
        <v>1391</v>
      </c>
      <c r="C10" s="110">
        <f t="shared" si="0"/>
        <v>73.08</v>
      </c>
      <c r="D10" s="110"/>
      <c r="E10" s="110"/>
      <c r="F10" s="110"/>
      <c r="G10" s="110"/>
      <c r="H10" s="110"/>
      <c r="I10" s="110">
        <f>'HOA SƠN'!J78/10000</f>
        <v>1.3049999999999999</v>
      </c>
      <c r="J10" s="110"/>
      <c r="K10" s="110"/>
      <c r="L10" s="110">
        <f>'HOA SƠN'!N78/10000</f>
        <v>2.3450000000000002</v>
      </c>
      <c r="M10" s="110"/>
      <c r="N10" s="110"/>
      <c r="O10" s="110"/>
      <c r="P10" s="110"/>
      <c r="Q10" s="110"/>
      <c r="R10" s="110"/>
      <c r="S10" s="110"/>
      <c r="T10" s="110">
        <f>'HOA SƠN'!K78/10000</f>
        <v>0</v>
      </c>
      <c r="U10" s="110"/>
      <c r="V10" s="110"/>
      <c r="W10" s="110">
        <f>'HOA SƠN'!O78</f>
        <v>0</v>
      </c>
      <c r="X10" s="110"/>
      <c r="Y10" s="110"/>
      <c r="Z10" s="110"/>
      <c r="AA10" s="110"/>
      <c r="AB10" s="110"/>
      <c r="AC10" s="147"/>
      <c r="AD10" s="94"/>
      <c r="AE10" s="94"/>
      <c r="AF10" s="94"/>
      <c r="AG10" s="94"/>
      <c r="AH10" s="94"/>
    </row>
    <row r="11" spans="1:34" s="111" customFormat="1" x14ac:dyDescent="0.25">
      <c r="A11" s="147">
        <v>7</v>
      </c>
      <c r="B11" s="97" t="s">
        <v>1381</v>
      </c>
      <c r="C11" s="110">
        <f t="shared" si="0"/>
        <v>9.968</v>
      </c>
      <c r="D11" s="110"/>
      <c r="E11" s="110"/>
      <c r="F11" s="110"/>
      <c r="G11" s="110"/>
      <c r="H11" s="110"/>
      <c r="I11" s="110">
        <f>'XUÂN THỌ'!J36/10000</f>
        <v>0.17799999999999999</v>
      </c>
      <c r="J11" s="110"/>
      <c r="K11" s="110"/>
      <c r="L11" s="110">
        <f>'XUÂN THỌ'!N36/10000</f>
        <v>0.03</v>
      </c>
      <c r="M11" s="110"/>
      <c r="N11" s="110"/>
      <c r="O11" s="110"/>
      <c r="P11" s="110"/>
      <c r="Q11" s="110"/>
      <c r="R11" s="110"/>
      <c r="S11" s="110"/>
      <c r="T11" s="110"/>
      <c r="U11" s="110"/>
      <c r="V11" s="110"/>
      <c r="W11" s="110">
        <f>'XUÂN THỌ'!O36/10000</f>
        <v>0.03</v>
      </c>
      <c r="X11" s="110"/>
      <c r="Y11" s="110"/>
      <c r="Z11" s="110"/>
      <c r="AA11" s="110"/>
      <c r="AB11" s="110"/>
      <c r="AC11" s="147"/>
      <c r="AD11" s="94"/>
      <c r="AE11" s="94"/>
      <c r="AF11" s="94"/>
      <c r="AG11" s="94"/>
      <c r="AH11" s="94"/>
    </row>
    <row r="12" spans="1:34" s="111" customFormat="1" x14ac:dyDescent="0.25">
      <c r="A12" s="147">
        <v>8</v>
      </c>
      <c r="B12" s="98" t="s">
        <v>1386</v>
      </c>
      <c r="C12" s="110">
        <f t="shared" si="0"/>
        <v>38.864000000000004</v>
      </c>
      <c r="D12" s="113"/>
      <c r="E12" s="113"/>
      <c r="F12" s="113"/>
      <c r="G12" s="113"/>
      <c r="H12" s="113"/>
      <c r="I12" s="113">
        <f>'TẤN SƠN'!J116/10000</f>
        <v>0.69399999999999995</v>
      </c>
      <c r="J12" s="113"/>
      <c r="K12" s="113"/>
      <c r="L12" s="113">
        <f>'TẤN SƠN'!N116/10000</f>
        <v>3.5648</v>
      </c>
      <c r="M12" s="113"/>
      <c r="N12" s="113"/>
      <c r="O12" s="113"/>
      <c r="P12" s="113"/>
      <c r="Q12" s="113"/>
      <c r="R12" s="113"/>
      <c r="S12" s="113"/>
      <c r="T12" s="113"/>
      <c r="U12" s="113"/>
      <c r="V12" s="113"/>
      <c r="W12" s="113">
        <f>'TẤN SƠN'!O116</f>
        <v>0</v>
      </c>
      <c r="X12" s="113"/>
      <c r="Y12" s="113"/>
      <c r="Z12" s="113"/>
      <c r="AA12" s="113"/>
      <c r="AB12" s="113"/>
      <c r="AC12" s="112"/>
    </row>
    <row r="13" spans="1:34" s="111" customFormat="1" x14ac:dyDescent="0.25">
      <c r="A13" s="147">
        <v>9</v>
      </c>
      <c r="B13" s="98" t="s">
        <v>1383</v>
      </c>
      <c r="C13" s="110">
        <f t="shared" si="0"/>
        <v>17.71</v>
      </c>
      <c r="D13" s="113"/>
      <c r="E13" s="113"/>
      <c r="F13" s="113"/>
      <c r="G13" s="113"/>
      <c r="H13" s="113"/>
      <c r="I13" s="113">
        <f>'ĐÔNG VĂN'!J118/10000</f>
        <v>0.31</v>
      </c>
      <c r="J13" s="113"/>
      <c r="K13" s="113"/>
      <c r="L13" s="113">
        <f>'ĐÔNG VĂN'!N118/10000</f>
        <v>1.5369999999999999</v>
      </c>
      <c r="M13" s="113"/>
      <c r="N13" s="113"/>
      <c r="O13" s="113"/>
      <c r="P13" s="113"/>
      <c r="Q13" s="113"/>
      <c r="R13" s="113"/>
      <c r="S13" s="113"/>
      <c r="T13" s="113">
        <f>'ĐÔNG VĂN'!K118/10000</f>
        <v>0.01</v>
      </c>
      <c r="U13" s="113"/>
      <c r="V13" s="113"/>
      <c r="W13" s="113">
        <f>'ĐÔNG VĂN'!O118</f>
        <v>0</v>
      </c>
      <c r="X13" s="113"/>
      <c r="Y13" s="113"/>
      <c r="Z13" s="113"/>
      <c r="AA13" s="113"/>
      <c r="AB13" s="113"/>
      <c r="AC13" s="112"/>
    </row>
    <row r="14" spans="1:34" s="111" customFormat="1" x14ac:dyDescent="0.25">
      <c r="A14" s="147">
        <v>10</v>
      </c>
      <c r="B14" s="98" t="s">
        <v>1627</v>
      </c>
      <c r="C14" s="110">
        <f t="shared" si="0"/>
        <v>0</v>
      </c>
      <c r="D14" s="113"/>
      <c r="E14" s="113"/>
      <c r="F14" s="113"/>
      <c r="G14" s="113"/>
      <c r="H14" s="113"/>
      <c r="I14" s="113">
        <f>'TÂN THẮNG'!J64</f>
        <v>0</v>
      </c>
      <c r="J14" s="113"/>
      <c r="K14" s="113"/>
      <c r="L14" s="113">
        <f>'TÂN THẮNG'!N64/10000</f>
        <v>0.01</v>
      </c>
      <c r="M14" s="113"/>
      <c r="N14" s="113"/>
      <c r="O14" s="113"/>
      <c r="P14" s="113"/>
      <c r="Q14" s="113"/>
      <c r="R14" s="113"/>
      <c r="S14" s="113"/>
      <c r="T14" s="113"/>
      <c r="U14" s="113"/>
      <c r="V14" s="113"/>
      <c r="W14" s="113"/>
      <c r="X14" s="113"/>
      <c r="Y14" s="113"/>
      <c r="Z14" s="113"/>
      <c r="AA14" s="113"/>
      <c r="AB14" s="113"/>
      <c r="AC14" s="112"/>
    </row>
    <row r="15" spans="1:34" s="111" customFormat="1" x14ac:dyDescent="0.25">
      <c r="A15" s="147">
        <v>11</v>
      </c>
      <c r="B15" s="98" t="s">
        <v>1628</v>
      </c>
      <c r="C15" s="110">
        <f t="shared" si="0"/>
        <v>36.091999999999999</v>
      </c>
      <c r="D15" s="113"/>
      <c r="E15" s="113"/>
      <c r="F15" s="113"/>
      <c r="G15" s="113"/>
      <c r="H15" s="113"/>
      <c r="I15" s="113">
        <f>'XUÂN DỤC'!J66/10000</f>
        <v>0.64449999999999996</v>
      </c>
      <c r="J15" s="113"/>
      <c r="K15" s="113"/>
      <c r="L15" s="113">
        <f>'XUÂN DỤC'!N66/10000</f>
        <v>0.28100000000000003</v>
      </c>
      <c r="M15" s="113"/>
      <c r="N15" s="113"/>
      <c r="O15" s="113"/>
      <c r="P15" s="113"/>
      <c r="Q15" s="113"/>
      <c r="R15" s="113"/>
      <c r="S15" s="113"/>
      <c r="T15" s="113"/>
      <c r="U15" s="113"/>
      <c r="V15" s="113"/>
      <c r="W15" s="113"/>
      <c r="X15" s="113"/>
      <c r="Y15" s="113"/>
      <c r="Z15" s="113"/>
      <c r="AA15" s="113"/>
      <c r="AB15" s="113"/>
      <c r="AC15" s="112"/>
    </row>
    <row r="16" spans="1:34" s="111" customFormat="1" x14ac:dyDescent="0.25">
      <c r="A16" s="147">
        <v>12</v>
      </c>
      <c r="B16" s="98" t="s">
        <v>1390</v>
      </c>
      <c r="C16" s="110">
        <f t="shared" si="0"/>
        <v>86.744</v>
      </c>
      <c r="D16" s="113"/>
      <c r="E16" s="113"/>
      <c r="F16" s="113"/>
      <c r="G16" s="113"/>
      <c r="H16" s="113"/>
      <c r="I16" s="113">
        <f>'TRUNG ĐỨC'!J193/10000</f>
        <v>1.5489999999999999</v>
      </c>
      <c r="J16" s="113"/>
      <c r="K16" s="113"/>
      <c r="L16" s="113">
        <f>'TRUNG ĐỨC'!N193/10000</f>
        <v>2.4990000000000001</v>
      </c>
      <c r="M16" s="113"/>
      <c r="N16" s="113"/>
      <c r="O16" s="113"/>
      <c r="P16" s="113"/>
      <c r="Q16" s="113"/>
      <c r="R16" s="113"/>
      <c r="S16" s="113"/>
      <c r="T16" s="113"/>
      <c r="U16" s="113"/>
      <c r="V16" s="113"/>
      <c r="W16" s="113">
        <f>'TRUNG ĐỨC'!O193/10000</f>
        <v>2.3999999999999998E-3</v>
      </c>
      <c r="X16" s="113"/>
      <c r="Y16" s="113"/>
      <c r="Z16" s="113"/>
      <c r="AA16" s="113"/>
      <c r="AB16" s="113"/>
      <c r="AC16" s="112"/>
    </row>
    <row r="17" spans="1:29" s="111" customFormat="1" x14ac:dyDescent="0.25">
      <c r="A17" s="147">
        <v>13</v>
      </c>
      <c r="B17" s="98" t="s">
        <v>1392</v>
      </c>
      <c r="C17" s="110">
        <f t="shared" si="0"/>
        <v>173.60000000000002</v>
      </c>
      <c r="D17" s="113"/>
      <c r="E17" s="113"/>
      <c r="F17" s="113"/>
      <c r="G17" s="113"/>
      <c r="H17" s="113"/>
      <c r="I17" s="113">
        <f>'TRƯỜNG LẠC'!J74/10000</f>
        <v>3.1</v>
      </c>
      <c r="J17" s="113"/>
      <c r="K17" s="113"/>
      <c r="L17" s="113">
        <f>'TRƯỜNG LẠC'!N74/10000</f>
        <v>1.385</v>
      </c>
      <c r="M17" s="113"/>
      <c r="N17" s="113"/>
      <c r="O17" s="113"/>
      <c r="P17" s="113"/>
      <c r="Q17" s="113"/>
      <c r="R17" s="113"/>
      <c r="S17" s="113"/>
      <c r="T17" s="113"/>
      <c r="U17" s="113"/>
      <c r="V17" s="113"/>
      <c r="W17" s="113"/>
      <c r="X17" s="113"/>
      <c r="Y17" s="113"/>
      <c r="Z17" s="113"/>
      <c r="AA17" s="113"/>
      <c r="AB17" s="113"/>
      <c r="AC17" s="112"/>
    </row>
    <row r="18" spans="1:29" s="111" customFormat="1" x14ac:dyDescent="0.25">
      <c r="A18" s="147">
        <v>14</v>
      </c>
      <c r="B18" s="98" t="s">
        <v>1629</v>
      </c>
      <c r="C18" s="110">
        <f t="shared" si="0"/>
        <v>163.24</v>
      </c>
      <c r="D18" s="113"/>
      <c r="E18" s="113"/>
      <c r="F18" s="113"/>
      <c r="G18" s="113"/>
      <c r="H18" s="113"/>
      <c r="I18" s="113">
        <f>'TRUNG THƯỢNG'!J158/10000</f>
        <v>2.915</v>
      </c>
      <c r="J18" s="113"/>
      <c r="K18" s="113"/>
      <c r="L18" s="113">
        <f>'TRUNG THƯỢNG'!N158/10000</f>
        <v>2.5106000000000002</v>
      </c>
      <c r="M18" s="113"/>
      <c r="N18" s="113"/>
      <c r="O18" s="113"/>
      <c r="P18" s="113"/>
      <c r="Q18" s="113"/>
      <c r="R18" s="113"/>
      <c r="S18" s="113"/>
      <c r="T18" s="113"/>
      <c r="U18" s="113"/>
      <c r="V18" s="113"/>
      <c r="W18" s="113"/>
      <c r="X18" s="113"/>
      <c r="Y18" s="113"/>
      <c r="Z18" s="113"/>
      <c r="AA18" s="113"/>
      <c r="AB18" s="113"/>
      <c r="AC18" s="112"/>
    </row>
    <row r="19" spans="1:29" s="150" customFormat="1" x14ac:dyDescent="0.25">
      <c r="A19" s="124"/>
      <c r="B19" s="124" t="s">
        <v>1631</v>
      </c>
      <c r="C19" s="124">
        <f>SUM(C5:C18)</f>
        <v>1034.2955000000002</v>
      </c>
      <c r="D19" s="124"/>
      <c r="E19" s="124"/>
      <c r="F19" s="124"/>
      <c r="G19" s="124"/>
      <c r="H19" s="124"/>
      <c r="I19" s="124">
        <f>SUM(I5:I18)</f>
        <v>17.093</v>
      </c>
      <c r="J19" s="124">
        <f t="shared" ref="J19:Z19" si="1">SUM(J5:J18)</f>
        <v>0</v>
      </c>
      <c r="K19" s="124">
        <f t="shared" si="1"/>
        <v>0</v>
      </c>
      <c r="L19" s="124">
        <f t="shared" si="1"/>
        <v>22.047799999999999</v>
      </c>
      <c r="M19" s="124">
        <f t="shared" si="1"/>
        <v>0</v>
      </c>
      <c r="N19" s="124">
        <f t="shared" si="1"/>
        <v>0</v>
      </c>
      <c r="O19" s="124">
        <f t="shared" si="1"/>
        <v>0</v>
      </c>
      <c r="P19" s="124">
        <f t="shared" si="1"/>
        <v>0</v>
      </c>
      <c r="Q19" s="124">
        <f t="shared" si="1"/>
        <v>0</v>
      </c>
      <c r="R19" s="124">
        <f t="shared" si="1"/>
        <v>0</v>
      </c>
      <c r="S19" s="124">
        <f t="shared" si="1"/>
        <v>0</v>
      </c>
      <c r="T19" s="124">
        <f t="shared" si="1"/>
        <v>2.2024999999999997</v>
      </c>
      <c r="U19" s="124">
        <f t="shared" si="1"/>
        <v>0</v>
      </c>
      <c r="V19" s="124">
        <f t="shared" si="1"/>
        <v>0</v>
      </c>
      <c r="W19" s="124">
        <f t="shared" si="1"/>
        <v>2.3375999999999997</v>
      </c>
      <c r="X19" s="124">
        <f t="shared" si="1"/>
        <v>0</v>
      </c>
      <c r="Y19" s="124">
        <f t="shared" si="1"/>
        <v>0</v>
      </c>
      <c r="Z19" s="124">
        <f t="shared" si="1"/>
        <v>0</v>
      </c>
      <c r="AA19" s="124">
        <f t="shared" ref="AA19:AC19" si="2">SUM(AA5:AA18)</f>
        <v>0</v>
      </c>
      <c r="AB19" s="124">
        <f t="shared" si="2"/>
        <v>0</v>
      </c>
      <c r="AC19" s="124">
        <f t="shared" si="2"/>
        <v>0</v>
      </c>
    </row>
    <row r="20" spans="1:29" x14ac:dyDescent="0.25">
      <c r="A20" s="111"/>
      <c r="C20" s="111"/>
      <c r="D20" s="111"/>
      <c r="E20" s="111"/>
      <c r="F20" s="111"/>
      <c r="G20" s="111"/>
      <c r="H20" s="111"/>
      <c r="I20" s="111"/>
      <c r="J20" s="111"/>
      <c r="K20" s="111"/>
      <c r="L20" s="111"/>
      <c r="M20" s="111"/>
      <c r="N20" s="111"/>
      <c r="O20" s="111"/>
      <c r="P20" s="111"/>
      <c r="Q20" s="111"/>
      <c r="R20" s="111"/>
      <c r="S20" s="111"/>
      <c r="T20" s="111"/>
      <c r="U20" s="111"/>
      <c r="V20" s="111"/>
      <c r="W20" s="111"/>
      <c r="X20" s="111"/>
      <c r="Y20" s="111"/>
      <c r="Z20" s="111"/>
      <c r="AA20" s="111"/>
      <c r="AB20" s="111"/>
      <c r="AC20" s="111"/>
    </row>
  </sheetData>
  <mergeCells count="12">
    <mergeCell ref="Z1:AB1"/>
    <mergeCell ref="D2:F2"/>
    <mergeCell ref="H2:J2"/>
    <mergeCell ref="K2:N2"/>
    <mergeCell ref="O2:Q2"/>
    <mergeCell ref="S2:U2"/>
    <mergeCell ref="V2:Y2"/>
    <mergeCell ref="A1:A3"/>
    <mergeCell ref="B1:B3"/>
    <mergeCell ref="C1:C3"/>
    <mergeCell ref="D1:N1"/>
    <mergeCell ref="O1:Y1"/>
  </mergeCells>
  <pageMargins left="0.32" right="0.2" top="0.75" bottom="0.75" header="0.3" footer="0.3"/>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R118"/>
  <sheetViews>
    <sheetView workbookViewId="0">
      <selection activeCell="K82" sqref="K82"/>
    </sheetView>
  </sheetViews>
  <sheetFormatPr defaultRowHeight="15" x14ac:dyDescent="0.25"/>
  <cols>
    <col min="1" max="1" width="5.85546875" customWidth="1"/>
    <col min="2" max="2" width="21.42578125" customWidth="1"/>
    <col min="3" max="3" width="11.28515625" style="2" customWidth="1"/>
    <col min="4" max="4" width="9" style="2" customWidth="1"/>
    <col min="5" max="5" width="9.85546875" style="2" customWidth="1"/>
    <col min="6" max="6" width="7.5703125" style="2" customWidth="1"/>
    <col min="7" max="7" width="8.42578125" customWidth="1"/>
    <col min="8" max="8" width="11.140625" style="2" customWidth="1"/>
    <col min="9" max="9" width="8.42578125" style="2" customWidth="1"/>
    <col min="10" max="10" width="7.28515625" customWidth="1"/>
    <col min="11" max="11" width="7.42578125" customWidth="1"/>
    <col min="12" max="12" width="8.42578125" customWidth="1"/>
    <col min="13" max="13" width="8.140625" style="2" customWidth="1"/>
    <col min="15" max="15" width="7.42578125" customWidth="1"/>
    <col min="16" max="16" width="8" customWidth="1"/>
  </cols>
  <sheetData>
    <row r="1" spans="1:18" s="2" customFormat="1" ht="24" customHeight="1" x14ac:dyDescent="0.25">
      <c r="A1" s="297" t="s">
        <v>117</v>
      </c>
      <c r="B1" s="297"/>
      <c r="C1" s="297"/>
      <c r="D1" s="297"/>
      <c r="E1" s="297"/>
      <c r="F1" s="297"/>
      <c r="G1" s="297"/>
      <c r="H1" s="7"/>
    </row>
    <row r="2" spans="1:18" s="2" customFormat="1" ht="22.5" customHeight="1" x14ac:dyDescent="0.25">
      <c r="A2" s="296" t="s">
        <v>17</v>
      </c>
      <c r="B2" s="296"/>
      <c r="C2" s="296"/>
      <c r="D2" s="296"/>
      <c r="E2" s="296"/>
      <c r="F2" s="296"/>
      <c r="G2" s="296"/>
      <c r="H2" s="296"/>
      <c r="I2" s="296"/>
      <c r="J2" s="296"/>
      <c r="K2" s="296"/>
      <c r="L2" s="296"/>
      <c r="M2" s="296"/>
      <c r="N2" s="296"/>
      <c r="O2" s="296"/>
      <c r="P2" s="296"/>
    </row>
    <row r="3" spans="1:18" s="1" customFormat="1" ht="30" customHeight="1" x14ac:dyDescent="0.25">
      <c r="A3" s="298" t="s">
        <v>0</v>
      </c>
      <c r="B3" s="298" t="s">
        <v>1</v>
      </c>
      <c r="C3" s="290" t="s">
        <v>16</v>
      </c>
      <c r="D3" s="291"/>
      <c r="E3" s="292" t="s">
        <v>20</v>
      </c>
      <c r="F3" s="293"/>
      <c r="G3" s="307" t="s">
        <v>15</v>
      </c>
      <c r="H3" s="308"/>
      <c r="I3" s="307" t="s">
        <v>7</v>
      </c>
      <c r="J3" s="308"/>
      <c r="K3" s="308"/>
      <c r="L3" s="308"/>
      <c r="M3" s="303" t="s">
        <v>8</v>
      </c>
      <c r="N3" s="304"/>
      <c r="O3" s="304"/>
      <c r="P3" s="305"/>
    </row>
    <row r="4" spans="1:18" s="1" customFormat="1" ht="18" customHeight="1" x14ac:dyDescent="0.25">
      <c r="A4" s="299"/>
      <c r="B4" s="299"/>
      <c r="C4" s="294" t="s">
        <v>19</v>
      </c>
      <c r="D4" s="294" t="s">
        <v>13</v>
      </c>
      <c r="E4" s="306" t="s">
        <v>14</v>
      </c>
      <c r="F4" s="294" t="s">
        <v>13</v>
      </c>
      <c r="G4" s="301" t="s">
        <v>6</v>
      </c>
      <c r="H4" s="301" t="s">
        <v>11</v>
      </c>
      <c r="I4" s="301" t="s">
        <v>5</v>
      </c>
      <c r="J4" s="289" t="s">
        <v>2</v>
      </c>
      <c r="K4" s="289"/>
      <c r="L4" s="288" t="s">
        <v>10</v>
      </c>
      <c r="M4" s="301" t="s">
        <v>5</v>
      </c>
      <c r="N4" s="289" t="s">
        <v>2</v>
      </c>
      <c r="O4" s="289"/>
      <c r="P4" s="301" t="s">
        <v>11</v>
      </c>
    </row>
    <row r="5" spans="1:18" s="1" customFormat="1" ht="58.5" customHeight="1" x14ac:dyDescent="0.25">
      <c r="A5" s="300"/>
      <c r="B5" s="300"/>
      <c r="C5" s="295"/>
      <c r="D5" s="295"/>
      <c r="E5" s="295"/>
      <c r="F5" s="295"/>
      <c r="G5" s="302"/>
      <c r="H5" s="302"/>
      <c r="I5" s="302"/>
      <c r="J5" s="5" t="s">
        <v>4</v>
      </c>
      <c r="K5" s="5" t="s">
        <v>3</v>
      </c>
      <c r="L5" s="289"/>
      <c r="M5" s="302"/>
      <c r="N5" s="5" t="s">
        <v>4</v>
      </c>
      <c r="O5" s="5" t="s">
        <v>3</v>
      </c>
      <c r="P5" s="302"/>
    </row>
    <row r="6" spans="1:18" ht="24.95" hidden="1" customHeight="1" x14ac:dyDescent="0.25">
      <c r="A6" s="3">
        <v>1</v>
      </c>
      <c r="B6" s="3" t="s">
        <v>21</v>
      </c>
      <c r="C6" s="3" t="s">
        <v>23</v>
      </c>
      <c r="D6" s="3">
        <v>20</v>
      </c>
      <c r="E6" s="3" t="s">
        <v>22</v>
      </c>
      <c r="F6" s="3">
        <v>40</v>
      </c>
      <c r="G6" s="3"/>
      <c r="H6" s="3"/>
      <c r="I6" s="3"/>
      <c r="J6" s="3"/>
      <c r="K6" s="3"/>
      <c r="L6" s="3"/>
      <c r="M6" s="3"/>
      <c r="N6" s="3"/>
      <c r="O6" s="3"/>
      <c r="P6" s="3"/>
    </row>
    <row r="7" spans="1:18" s="2" customFormat="1" ht="24.95" customHeight="1" x14ac:dyDescent="0.25">
      <c r="A7" s="6">
        <v>2</v>
      </c>
      <c r="B7" s="6" t="s">
        <v>24</v>
      </c>
      <c r="C7" s="6"/>
      <c r="D7" s="6"/>
      <c r="E7" s="6"/>
      <c r="F7" s="6"/>
      <c r="G7" s="6">
        <v>1</v>
      </c>
      <c r="H7" s="6">
        <v>24</v>
      </c>
      <c r="I7" s="6">
        <v>500</v>
      </c>
      <c r="J7" s="6">
        <v>500</v>
      </c>
      <c r="K7" s="6"/>
      <c r="L7" s="6">
        <v>30</v>
      </c>
      <c r="M7" s="6"/>
      <c r="N7" s="6"/>
      <c r="O7" s="6"/>
      <c r="P7" s="6"/>
    </row>
    <row r="8" spans="1:18" s="2" customFormat="1" ht="24.95" hidden="1" customHeight="1" x14ac:dyDescent="0.25">
      <c r="A8" s="3">
        <v>3</v>
      </c>
      <c r="B8" s="6" t="s">
        <v>1673</v>
      </c>
      <c r="C8" s="6"/>
      <c r="D8" s="6"/>
      <c r="E8" s="6" t="s">
        <v>25</v>
      </c>
      <c r="F8" s="6">
        <v>40</v>
      </c>
      <c r="G8" s="6">
        <v>1</v>
      </c>
      <c r="H8" s="6">
        <v>48</v>
      </c>
      <c r="I8" s="6"/>
      <c r="J8" s="6"/>
      <c r="K8" s="6"/>
      <c r="L8" s="6"/>
      <c r="M8" s="6"/>
      <c r="N8" s="6"/>
      <c r="O8" s="6"/>
      <c r="P8" s="6"/>
    </row>
    <row r="9" spans="1:18" s="2" customFormat="1" ht="24.95" hidden="1" customHeight="1" x14ac:dyDescent="0.25">
      <c r="A9" s="6">
        <v>4</v>
      </c>
      <c r="B9" s="6" t="s">
        <v>26</v>
      </c>
      <c r="C9" s="6"/>
      <c r="D9" s="6"/>
      <c r="E9" s="6"/>
      <c r="F9" s="6"/>
      <c r="G9" s="6">
        <v>3</v>
      </c>
      <c r="H9" s="6">
        <v>42</v>
      </c>
      <c r="I9" s="6"/>
      <c r="J9" s="6"/>
      <c r="K9" s="6"/>
      <c r="L9" s="6"/>
      <c r="M9" s="6"/>
      <c r="N9" s="6"/>
      <c r="O9" s="6"/>
      <c r="P9" s="6"/>
    </row>
    <row r="10" spans="1:18" s="2" customFormat="1" ht="24.95" hidden="1" customHeight="1" x14ac:dyDescent="0.25">
      <c r="A10" s="3">
        <v>5</v>
      </c>
      <c r="B10" s="6" t="s">
        <v>27</v>
      </c>
      <c r="C10" s="6"/>
      <c r="D10" s="6"/>
      <c r="E10" s="6"/>
      <c r="F10" s="6"/>
      <c r="G10" s="6">
        <v>5</v>
      </c>
      <c r="H10" s="6">
        <v>48</v>
      </c>
      <c r="I10" s="6"/>
      <c r="J10" s="6"/>
      <c r="K10" s="6"/>
      <c r="L10" s="6"/>
      <c r="M10" s="6"/>
      <c r="N10" s="6"/>
      <c r="O10" s="6"/>
      <c r="P10" s="6"/>
    </row>
    <row r="11" spans="1:18" s="2" customFormat="1" ht="24.95" hidden="1" customHeight="1" x14ac:dyDescent="0.25">
      <c r="A11" s="6">
        <v>6</v>
      </c>
      <c r="B11" s="6" t="s">
        <v>28</v>
      </c>
      <c r="C11" s="6"/>
      <c r="D11" s="6"/>
      <c r="E11" s="6"/>
      <c r="F11" s="6"/>
      <c r="G11" s="6">
        <v>0.4</v>
      </c>
      <c r="H11" s="6">
        <v>48</v>
      </c>
      <c r="I11" s="6"/>
      <c r="J11" s="6"/>
      <c r="K11" s="6"/>
      <c r="L11" s="6"/>
      <c r="M11" s="6"/>
      <c r="N11" s="6"/>
      <c r="O11" s="6"/>
      <c r="P11" s="6"/>
    </row>
    <row r="12" spans="1:18" s="2" customFormat="1" ht="24.95" hidden="1" customHeight="1" x14ac:dyDescent="0.25">
      <c r="A12" s="3">
        <v>7</v>
      </c>
      <c r="B12" s="6" t="s">
        <v>29</v>
      </c>
      <c r="C12" s="6" t="s">
        <v>23</v>
      </c>
      <c r="D12" s="6"/>
      <c r="E12" s="6"/>
      <c r="F12" s="6">
        <v>40</v>
      </c>
      <c r="G12" s="6"/>
      <c r="H12" s="6"/>
      <c r="I12" s="6"/>
      <c r="J12" s="6"/>
      <c r="K12" s="6"/>
      <c r="L12" s="6"/>
      <c r="M12" s="6"/>
      <c r="N12" s="6"/>
      <c r="O12" s="6"/>
      <c r="P12" s="6"/>
    </row>
    <row r="13" spans="1:18" s="2" customFormat="1" ht="24.95" hidden="1" customHeight="1" x14ac:dyDescent="0.25">
      <c r="A13" s="6">
        <v>8</v>
      </c>
      <c r="B13" s="6" t="s">
        <v>30</v>
      </c>
      <c r="C13" s="6"/>
      <c r="D13" s="6"/>
      <c r="E13" s="6" t="s">
        <v>31</v>
      </c>
      <c r="F13" s="6">
        <v>50</v>
      </c>
      <c r="G13" s="6"/>
      <c r="H13" s="6"/>
      <c r="I13" s="6"/>
      <c r="J13" s="6"/>
      <c r="K13" s="6"/>
      <c r="L13" s="6"/>
      <c r="M13" s="6"/>
      <c r="N13" s="6"/>
      <c r="O13" s="6"/>
      <c r="P13" s="6"/>
    </row>
    <row r="14" spans="1:18" s="2" customFormat="1" ht="24.95" hidden="1" customHeight="1" x14ac:dyDescent="0.25">
      <c r="A14" s="3">
        <v>9</v>
      </c>
      <c r="B14" s="6" t="s">
        <v>32</v>
      </c>
      <c r="C14" s="6"/>
      <c r="D14" s="6"/>
      <c r="E14" s="6"/>
      <c r="F14" s="6"/>
      <c r="G14" s="6">
        <v>1</v>
      </c>
      <c r="H14" s="6">
        <v>12</v>
      </c>
      <c r="I14" s="6"/>
      <c r="J14" s="6"/>
      <c r="K14" s="6"/>
      <c r="L14" s="6"/>
      <c r="M14" s="6"/>
      <c r="N14" s="6"/>
      <c r="O14" s="6"/>
      <c r="P14" s="6"/>
      <c r="R14" s="2">
        <f>120.43+5.66</f>
        <v>126.09</v>
      </c>
    </row>
    <row r="15" spans="1:18" s="2" customFormat="1" ht="24.95" hidden="1" customHeight="1" x14ac:dyDescent="0.25">
      <c r="A15" s="6">
        <v>10</v>
      </c>
      <c r="B15" s="6" t="s">
        <v>33</v>
      </c>
      <c r="C15" s="6"/>
      <c r="D15" s="6"/>
      <c r="E15" s="6" t="s">
        <v>31</v>
      </c>
      <c r="F15" s="6">
        <v>70</v>
      </c>
      <c r="G15" s="6"/>
      <c r="H15" s="6"/>
      <c r="I15" s="6"/>
      <c r="J15" s="6"/>
      <c r="K15" s="6"/>
      <c r="L15" s="6"/>
      <c r="M15" s="6"/>
      <c r="N15" s="6"/>
      <c r="O15" s="6"/>
      <c r="P15" s="6"/>
    </row>
    <row r="16" spans="1:18" s="2" customFormat="1" ht="24.95" customHeight="1" x14ac:dyDescent="0.25">
      <c r="A16" s="3">
        <v>11</v>
      </c>
      <c r="B16" s="6" t="s">
        <v>34</v>
      </c>
      <c r="C16" s="6"/>
      <c r="D16" s="6"/>
      <c r="E16" s="6" t="s">
        <v>35</v>
      </c>
      <c r="F16" s="6">
        <v>80</v>
      </c>
      <c r="G16" s="6">
        <v>0.2</v>
      </c>
      <c r="H16" s="6">
        <v>24</v>
      </c>
      <c r="I16" s="6">
        <v>1500</v>
      </c>
      <c r="J16" s="6">
        <v>1500</v>
      </c>
      <c r="K16" s="6"/>
      <c r="L16" s="6">
        <v>30</v>
      </c>
      <c r="M16" s="6">
        <v>100</v>
      </c>
      <c r="N16" s="6">
        <v>100</v>
      </c>
      <c r="O16" s="6"/>
      <c r="P16" s="6"/>
    </row>
    <row r="17" spans="1:16" s="2" customFormat="1" ht="24.95" hidden="1" customHeight="1" x14ac:dyDescent="0.25">
      <c r="A17" s="6">
        <v>12</v>
      </c>
      <c r="B17" s="6" t="s">
        <v>36</v>
      </c>
      <c r="C17" s="6"/>
      <c r="D17" s="6"/>
      <c r="E17" s="6" t="s">
        <v>37</v>
      </c>
      <c r="F17" s="6">
        <v>100</v>
      </c>
      <c r="G17" s="6"/>
      <c r="H17" s="6"/>
      <c r="I17" s="6"/>
      <c r="J17" s="6"/>
      <c r="K17" s="6"/>
      <c r="L17" s="6"/>
      <c r="M17" s="6"/>
      <c r="N17" s="6"/>
      <c r="O17" s="6"/>
      <c r="P17" s="6"/>
    </row>
    <row r="18" spans="1:16" s="2" customFormat="1" ht="24.95" customHeight="1" x14ac:dyDescent="0.25">
      <c r="A18" s="3">
        <v>13</v>
      </c>
      <c r="B18" s="6" t="s">
        <v>38</v>
      </c>
      <c r="C18" s="6" t="s">
        <v>23</v>
      </c>
      <c r="D18" s="6">
        <v>30</v>
      </c>
      <c r="E18" s="6"/>
      <c r="F18" s="6"/>
      <c r="G18" s="6"/>
      <c r="H18" s="6"/>
      <c r="I18" s="6">
        <v>1000</v>
      </c>
      <c r="J18" s="6">
        <v>1000</v>
      </c>
      <c r="K18" s="6"/>
      <c r="L18" s="6">
        <v>30</v>
      </c>
      <c r="M18" s="6">
        <v>100</v>
      </c>
      <c r="N18" s="6">
        <v>100</v>
      </c>
      <c r="O18" s="6"/>
      <c r="P18" s="6"/>
    </row>
    <row r="19" spans="1:16" s="2" customFormat="1" ht="24.95" customHeight="1" x14ac:dyDescent="0.25">
      <c r="A19" s="6">
        <v>14</v>
      </c>
      <c r="B19" s="6" t="s">
        <v>39</v>
      </c>
      <c r="C19" s="6"/>
      <c r="D19" s="6"/>
      <c r="E19" s="6"/>
      <c r="F19" s="6"/>
      <c r="G19" s="6">
        <v>2</v>
      </c>
      <c r="H19" s="6">
        <v>36</v>
      </c>
      <c r="I19" s="6">
        <v>1000</v>
      </c>
      <c r="J19" s="6">
        <v>1000</v>
      </c>
      <c r="K19" s="6"/>
      <c r="L19" s="6">
        <v>30</v>
      </c>
      <c r="M19" s="6">
        <v>1000</v>
      </c>
      <c r="N19" s="6">
        <v>1000</v>
      </c>
      <c r="O19" s="6"/>
      <c r="P19" s="6"/>
    </row>
    <row r="20" spans="1:16" s="2" customFormat="1" ht="24.95" hidden="1" customHeight="1" x14ac:dyDescent="0.25">
      <c r="A20" s="3">
        <v>15</v>
      </c>
      <c r="B20" s="6" t="s">
        <v>40</v>
      </c>
      <c r="C20" s="6"/>
      <c r="D20" s="6"/>
      <c r="E20" s="6" t="s">
        <v>31</v>
      </c>
      <c r="F20" s="6">
        <v>50</v>
      </c>
      <c r="G20" s="6"/>
      <c r="H20" s="6"/>
      <c r="I20" s="6"/>
      <c r="J20" s="6"/>
      <c r="K20" s="6"/>
      <c r="L20" s="6"/>
      <c r="M20" s="6"/>
      <c r="N20" s="6"/>
      <c r="O20" s="6"/>
      <c r="P20" s="6"/>
    </row>
    <row r="21" spans="1:16" s="2" customFormat="1" ht="24.95" hidden="1" customHeight="1" x14ac:dyDescent="0.25">
      <c r="A21" s="6">
        <v>16</v>
      </c>
      <c r="B21" s="6" t="s">
        <v>41</v>
      </c>
      <c r="C21" s="6"/>
      <c r="D21" s="6"/>
      <c r="E21" s="6"/>
      <c r="F21" s="6"/>
      <c r="G21" s="6">
        <v>3</v>
      </c>
      <c r="H21" s="6">
        <v>36</v>
      </c>
      <c r="I21" s="6"/>
      <c r="J21" s="6"/>
      <c r="K21" s="6"/>
      <c r="L21" s="6"/>
      <c r="M21" s="6"/>
      <c r="N21" s="6"/>
      <c r="O21" s="6"/>
      <c r="P21" s="6"/>
    </row>
    <row r="22" spans="1:16" s="2" customFormat="1" ht="24.95" hidden="1" customHeight="1" x14ac:dyDescent="0.25">
      <c r="A22" s="3">
        <v>17</v>
      </c>
      <c r="B22" s="6" t="s">
        <v>42</v>
      </c>
      <c r="C22" s="6"/>
      <c r="D22" s="6"/>
      <c r="E22" s="6"/>
      <c r="F22" s="6"/>
      <c r="G22" s="6">
        <v>4.5</v>
      </c>
      <c r="H22" s="6">
        <v>48</v>
      </c>
      <c r="I22" s="6"/>
      <c r="J22" s="6"/>
      <c r="K22" s="6"/>
      <c r="L22" s="6"/>
      <c r="M22" s="6"/>
      <c r="N22" s="6"/>
      <c r="O22" s="6"/>
      <c r="P22" s="6"/>
    </row>
    <row r="23" spans="1:16" s="2" customFormat="1" ht="24.95" hidden="1" customHeight="1" x14ac:dyDescent="0.25">
      <c r="A23" s="6">
        <v>18</v>
      </c>
      <c r="B23" s="6" t="s">
        <v>43</v>
      </c>
      <c r="C23" s="6" t="s">
        <v>44</v>
      </c>
      <c r="D23" s="6">
        <v>30</v>
      </c>
      <c r="E23" s="6"/>
      <c r="F23" s="6"/>
      <c r="G23" s="6"/>
      <c r="H23" s="6"/>
      <c r="I23" s="6"/>
      <c r="J23" s="6"/>
      <c r="K23" s="6"/>
      <c r="L23" s="6"/>
      <c r="M23" s="6"/>
      <c r="N23" s="6"/>
      <c r="O23" s="6"/>
      <c r="P23" s="6"/>
    </row>
    <row r="24" spans="1:16" s="2" customFormat="1" ht="24.95" hidden="1" customHeight="1" x14ac:dyDescent="0.25">
      <c r="A24" s="3">
        <v>19</v>
      </c>
      <c r="B24" s="6" t="s">
        <v>45</v>
      </c>
      <c r="C24" s="6" t="s">
        <v>23</v>
      </c>
      <c r="D24" s="6">
        <v>30</v>
      </c>
      <c r="E24" s="6" t="s">
        <v>31</v>
      </c>
      <c r="F24" s="6">
        <v>30</v>
      </c>
      <c r="G24" s="6"/>
      <c r="H24" s="6"/>
      <c r="I24" s="6"/>
      <c r="J24" s="6"/>
      <c r="K24" s="6"/>
      <c r="L24" s="6"/>
      <c r="M24" s="6"/>
      <c r="N24" s="6"/>
      <c r="O24" s="6"/>
      <c r="P24" s="6"/>
    </row>
    <row r="25" spans="1:16" s="2" customFormat="1" ht="24.95" hidden="1" customHeight="1" x14ac:dyDescent="0.25">
      <c r="A25" s="6">
        <v>20</v>
      </c>
      <c r="B25" s="6" t="s">
        <v>46</v>
      </c>
      <c r="C25" s="6" t="s">
        <v>23</v>
      </c>
      <c r="D25" s="6">
        <v>20</v>
      </c>
      <c r="E25" s="6"/>
      <c r="F25" s="6"/>
      <c r="G25" s="6"/>
      <c r="H25" s="6"/>
      <c r="I25" s="6"/>
      <c r="J25" s="6"/>
      <c r="K25" s="6"/>
      <c r="L25" s="6"/>
      <c r="M25" s="6"/>
      <c r="N25" s="6"/>
      <c r="O25" s="6"/>
      <c r="P25" s="6"/>
    </row>
    <row r="26" spans="1:16" s="2" customFormat="1" ht="24.95" hidden="1" customHeight="1" x14ac:dyDescent="0.25">
      <c r="A26" s="3">
        <v>21</v>
      </c>
      <c r="B26" s="6" t="s">
        <v>47</v>
      </c>
      <c r="C26" s="6"/>
      <c r="D26" s="6"/>
      <c r="E26" s="6"/>
      <c r="F26" s="6"/>
      <c r="G26" s="6">
        <v>1</v>
      </c>
      <c r="H26" s="6">
        <v>36</v>
      </c>
      <c r="I26" s="6"/>
      <c r="J26" s="6"/>
      <c r="K26" s="6"/>
      <c r="L26" s="6"/>
      <c r="M26" s="6"/>
      <c r="N26" s="6"/>
      <c r="O26" s="6"/>
      <c r="P26" s="6"/>
    </row>
    <row r="27" spans="1:16" s="2" customFormat="1" ht="24.95" hidden="1" customHeight="1" x14ac:dyDescent="0.25">
      <c r="A27" s="6">
        <v>22</v>
      </c>
      <c r="B27" s="6" t="s">
        <v>48</v>
      </c>
      <c r="C27" s="6"/>
      <c r="D27" s="6"/>
      <c r="E27" s="6"/>
      <c r="F27" s="6"/>
      <c r="G27" s="6">
        <v>4</v>
      </c>
      <c r="H27" s="6">
        <v>36</v>
      </c>
      <c r="I27" s="6"/>
      <c r="J27" s="6"/>
      <c r="K27" s="6"/>
      <c r="L27" s="6"/>
      <c r="M27" s="6"/>
      <c r="N27" s="6"/>
      <c r="O27" s="6"/>
      <c r="P27" s="6"/>
    </row>
    <row r="28" spans="1:16" s="2" customFormat="1" ht="24.95" hidden="1" customHeight="1" x14ac:dyDescent="0.25">
      <c r="A28" s="3">
        <v>23</v>
      </c>
      <c r="B28" s="6" t="s">
        <v>49</v>
      </c>
      <c r="C28" s="6" t="s">
        <v>23</v>
      </c>
      <c r="D28" s="6">
        <v>20</v>
      </c>
      <c r="E28" s="6"/>
      <c r="F28" s="6"/>
      <c r="G28" s="6">
        <v>5</v>
      </c>
      <c r="H28" s="6">
        <v>36</v>
      </c>
      <c r="I28" s="6"/>
      <c r="J28" s="6"/>
      <c r="K28" s="6"/>
      <c r="L28" s="6"/>
      <c r="M28" s="6"/>
      <c r="N28" s="6"/>
      <c r="O28" s="6"/>
      <c r="P28" s="6"/>
    </row>
    <row r="29" spans="1:16" s="2" customFormat="1" ht="24.95" customHeight="1" x14ac:dyDescent="0.25">
      <c r="A29" s="6">
        <v>24</v>
      </c>
      <c r="B29" s="6" t="s">
        <v>50</v>
      </c>
      <c r="C29" s="6"/>
      <c r="D29" s="6"/>
      <c r="E29" s="6"/>
      <c r="F29" s="6"/>
      <c r="G29" s="6"/>
      <c r="H29" s="6"/>
      <c r="I29" s="6">
        <v>2700</v>
      </c>
      <c r="J29" s="6"/>
      <c r="K29" s="6">
        <v>2700</v>
      </c>
      <c r="L29" s="6">
        <v>45</v>
      </c>
      <c r="M29" s="6">
        <v>100</v>
      </c>
      <c r="N29" s="6">
        <v>100</v>
      </c>
      <c r="O29" s="6"/>
      <c r="P29" s="6"/>
    </row>
    <row r="30" spans="1:16" s="2" customFormat="1" ht="24.95" customHeight="1" x14ac:dyDescent="0.25">
      <c r="A30" s="3">
        <v>25</v>
      </c>
      <c r="B30" s="6" t="s">
        <v>51</v>
      </c>
      <c r="C30" s="6"/>
      <c r="D30" s="6"/>
      <c r="E30" s="6" t="s">
        <v>22</v>
      </c>
      <c r="F30" s="6">
        <v>50</v>
      </c>
      <c r="G30" s="6">
        <v>0.1</v>
      </c>
      <c r="H30" s="6">
        <v>72</v>
      </c>
      <c r="I30" s="6">
        <v>500</v>
      </c>
      <c r="J30" s="6">
        <v>500</v>
      </c>
      <c r="K30" s="6"/>
      <c r="L30" s="6">
        <v>30</v>
      </c>
      <c r="M30" s="6"/>
      <c r="N30" s="6"/>
      <c r="O30" s="6"/>
      <c r="P30" s="6"/>
    </row>
    <row r="31" spans="1:16" s="2" customFormat="1" ht="24.95" customHeight="1" x14ac:dyDescent="0.25">
      <c r="A31" s="6">
        <v>26</v>
      </c>
      <c r="B31" s="6" t="s">
        <v>52</v>
      </c>
      <c r="C31" s="6"/>
      <c r="D31" s="6"/>
      <c r="E31" s="6"/>
      <c r="F31" s="6"/>
      <c r="G31" s="6">
        <v>0.1</v>
      </c>
      <c r="H31" s="6">
        <v>12</v>
      </c>
      <c r="I31" s="6">
        <v>3500</v>
      </c>
      <c r="J31" s="6">
        <v>3500</v>
      </c>
      <c r="K31" s="6"/>
      <c r="L31" s="6">
        <v>60</v>
      </c>
      <c r="M31" s="6"/>
      <c r="N31" s="6"/>
      <c r="O31" s="6"/>
      <c r="P31" s="6"/>
    </row>
    <row r="32" spans="1:16" s="2" customFormat="1" ht="24.95" hidden="1" customHeight="1" x14ac:dyDescent="0.25">
      <c r="A32" s="3">
        <v>27</v>
      </c>
      <c r="B32" s="6" t="s">
        <v>53</v>
      </c>
      <c r="C32" s="6"/>
      <c r="D32" s="6"/>
      <c r="E32" s="6"/>
      <c r="F32" s="6"/>
      <c r="G32" s="6">
        <v>3</v>
      </c>
      <c r="H32" s="6">
        <v>144</v>
      </c>
      <c r="I32" s="6"/>
      <c r="J32" s="6"/>
      <c r="K32" s="6"/>
      <c r="L32" s="6"/>
      <c r="M32" s="6"/>
      <c r="N32" s="6"/>
      <c r="O32" s="6"/>
      <c r="P32" s="6"/>
    </row>
    <row r="33" spans="1:16" s="2" customFormat="1" ht="24.95" hidden="1" customHeight="1" x14ac:dyDescent="0.25">
      <c r="A33" s="6">
        <v>28</v>
      </c>
      <c r="B33" s="6" t="s">
        <v>53</v>
      </c>
      <c r="C33" s="6"/>
      <c r="D33" s="6"/>
      <c r="E33" s="6"/>
      <c r="F33" s="6"/>
      <c r="G33" s="6">
        <v>1</v>
      </c>
      <c r="H33" s="6">
        <v>6</v>
      </c>
      <c r="I33" s="6"/>
      <c r="J33" s="6"/>
      <c r="K33" s="6"/>
      <c r="L33" s="6"/>
      <c r="M33" s="6"/>
      <c r="N33" s="6"/>
      <c r="O33" s="6"/>
      <c r="P33" s="6"/>
    </row>
    <row r="34" spans="1:16" s="2" customFormat="1" ht="24.95" customHeight="1" x14ac:dyDescent="0.25">
      <c r="A34" s="3">
        <v>29</v>
      </c>
      <c r="B34" s="6" t="s">
        <v>54</v>
      </c>
      <c r="C34" s="6"/>
      <c r="D34" s="6"/>
      <c r="E34" s="6"/>
      <c r="F34" s="6"/>
      <c r="G34" s="6">
        <v>1</v>
      </c>
      <c r="H34" s="6">
        <v>36</v>
      </c>
      <c r="I34" s="6">
        <v>2500</v>
      </c>
      <c r="J34" s="6">
        <v>2500</v>
      </c>
      <c r="K34" s="6"/>
      <c r="L34" s="6">
        <v>60</v>
      </c>
      <c r="M34" s="6">
        <v>150</v>
      </c>
      <c r="N34" s="6">
        <v>150</v>
      </c>
      <c r="O34" s="6"/>
      <c r="P34" s="6"/>
    </row>
    <row r="35" spans="1:16" s="2" customFormat="1" ht="24.95" hidden="1" customHeight="1" x14ac:dyDescent="0.25">
      <c r="A35" s="6">
        <v>30</v>
      </c>
      <c r="B35" s="6" t="s">
        <v>55</v>
      </c>
      <c r="C35" s="6" t="s">
        <v>23</v>
      </c>
      <c r="D35" s="6">
        <v>35</v>
      </c>
      <c r="E35" s="6" t="s">
        <v>31</v>
      </c>
      <c r="F35" s="6">
        <v>15</v>
      </c>
      <c r="G35" s="6"/>
      <c r="H35" s="6"/>
      <c r="I35" s="6"/>
      <c r="J35" s="6"/>
      <c r="K35" s="6"/>
      <c r="L35" s="6"/>
      <c r="M35" s="6"/>
      <c r="N35" s="6"/>
      <c r="O35" s="6"/>
      <c r="P35" s="6"/>
    </row>
    <row r="36" spans="1:16" s="2" customFormat="1" ht="24.95" hidden="1" customHeight="1" x14ac:dyDescent="0.25">
      <c r="A36" s="3">
        <v>31</v>
      </c>
      <c r="B36" s="6" t="s">
        <v>56</v>
      </c>
      <c r="C36" s="6" t="s">
        <v>23</v>
      </c>
      <c r="D36" s="6">
        <v>10</v>
      </c>
      <c r="E36" s="6" t="s">
        <v>31</v>
      </c>
      <c r="F36" s="6">
        <v>50</v>
      </c>
      <c r="G36" s="6">
        <v>0.15</v>
      </c>
      <c r="H36" s="6">
        <v>60</v>
      </c>
      <c r="I36" s="6"/>
      <c r="J36" s="6"/>
      <c r="K36" s="6"/>
      <c r="L36" s="6"/>
      <c r="M36" s="6"/>
      <c r="N36" s="6"/>
      <c r="O36" s="6"/>
      <c r="P36" s="6"/>
    </row>
    <row r="37" spans="1:16" s="2" customFormat="1" ht="28.5" hidden="1" customHeight="1" x14ac:dyDescent="0.25">
      <c r="A37" s="6">
        <v>32</v>
      </c>
      <c r="B37" s="6" t="s">
        <v>57</v>
      </c>
      <c r="C37" s="6"/>
      <c r="D37" s="6"/>
      <c r="E37" s="12" t="s">
        <v>58</v>
      </c>
      <c r="F37" s="6">
        <v>85</v>
      </c>
      <c r="G37" s="6">
        <v>4</v>
      </c>
      <c r="H37" s="6">
        <v>60</v>
      </c>
      <c r="I37" s="6"/>
      <c r="J37" s="6"/>
      <c r="K37" s="6"/>
      <c r="L37" s="6"/>
      <c r="M37" s="6"/>
      <c r="N37" s="6"/>
      <c r="O37" s="6"/>
      <c r="P37" s="6"/>
    </row>
    <row r="38" spans="1:16" s="2" customFormat="1" ht="24.95" hidden="1" customHeight="1" x14ac:dyDescent="0.25">
      <c r="A38" s="3">
        <v>33</v>
      </c>
      <c r="B38" s="6" t="s">
        <v>59</v>
      </c>
      <c r="C38" s="6"/>
      <c r="D38" s="6"/>
      <c r="E38" s="6"/>
      <c r="F38" s="6"/>
      <c r="G38" s="6">
        <v>4</v>
      </c>
      <c r="H38" s="6">
        <v>24</v>
      </c>
      <c r="I38" s="6"/>
      <c r="J38" s="6"/>
      <c r="K38" s="6"/>
      <c r="L38" s="6"/>
      <c r="M38" s="6"/>
      <c r="N38" s="6"/>
      <c r="O38" s="6"/>
      <c r="P38" s="6"/>
    </row>
    <row r="39" spans="1:16" s="2" customFormat="1" ht="45" hidden="1" customHeight="1" x14ac:dyDescent="0.25">
      <c r="A39" s="6">
        <v>34</v>
      </c>
      <c r="B39" s="6" t="s">
        <v>60</v>
      </c>
      <c r="C39" s="6"/>
      <c r="D39" s="6"/>
      <c r="E39" s="12" t="s">
        <v>61</v>
      </c>
      <c r="F39" s="6">
        <v>80</v>
      </c>
      <c r="G39" s="6"/>
      <c r="H39" s="6"/>
      <c r="I39" s="6"/>
      <c r="J39" s="6"/>
      <c r="K39" s="6"/>
      <c r="L39" s="6"/>
      <c r="M39" s="6"/>
      <c r="N39" s="6"/>
      <c r="O39" s="6"/>
      <c r="P39" s="6"/>
    </row>
    <row r="40" spans="1:16" s="2" customFormat="1" ht="24.95" hidden="1" customHeight="1" x14ac:dyDescent="0.25">
      <c r="A40" s="3">
        <v>35</v>
      </c>
      <c r="B40" s="6" t="s">
        <v>62</v>
      </c>
      <c r="C40" s="6"/>
      <c r="D40" s="6"/>
      <c r="E40" s="6" t="s">
        <v>31</v>
      </c>
      <c r="F40" s="6">
        <v>70</v>
      </c>
      <c r="G40" s="6">
        <v>1</v>
      </c>
      <c r="H40" s="6">
        <v>36</v>
      </c>
      <c r="I40" s="6"/>
      <c r="J40" s="6"/>
      <c r="K40" s="6"/>
      <c r="L40" s="6"/>
      <c r="M40" s="6"/>
      <c r="N40" s="6"/>
      <c r="O40" s="6"/>
      <c r="P40" s="6"/>
    </row>
    <row r="41" spans="1:16" s="2" customFormat="1" ht="24.95" hidden="1" customHeight="1" x14ac:dyDescent="0.25">
      <c r="A41" s="6">
        <v>36</v>
      </c>
      <c r="B41" s="6" t="s">
        <v>63</v>
      </c>
      <c r="C41" s="6" t="s">
        <v>23</v>
      </c>
      <c r="D41" s="6">
        <v>10</v>
      </c>
      <c r="E41" s="6"/>
      <c r="F41" s="6"/>
      <c r="G41" s="6">
        <v>3</v>
      </c>
      <c r="H41" s="6">
        <v>36</v>
      </c>
      <c r="I41" s="6"/>
      <c r="J41" s="6"/>
      <c r="K41" s="6"/>
      <c r="L41" s="6"/>
      <c r="M41" s="6"/>
      <c r="N41" s="6"/>
      <c r="O41" s="6"/>
      <c r="P41" s="6"/>
    </row>
    <row r="42" spans="1:16" s="2" customFormat="1" ht="24.95" hidden="1" customHeight="1" x14ac:dyDescent="0.25">
      <c r="A42" s="3">
        <v>37</v>
      </c>
      <c r="B42" s="6" t="s">
        <v>64</v>
      </c>
      <c r="C42" s="6"/>
      <c r="D42" s="6"/>
      <c r="E42" s="6" t="s">
        <v>31</v>
      </c>
      <c r="F42" s="6">
        <v>50</v>
      </c>
      <c r="G42" s="6">
        <v>4</v>
      </c>
      <c r="H42" s="6">
        <v>60</v>
      </c>
      <c r="I42" s="6"/>
      <c r="J42" s="6"/>
      <c r="K42" s="6"/>
      <c r="L42" s="6"/>
      <c r="M42" s="6"/>
      <c r="N42" s="6"/>
      <c r="O42" s="6"/>
      <c r="P42" s="6"/>
    </row>
    <row r="43" spans="1:16" s="2" customFormat="1" ht="24.95" hidden="1" customHeight="1" x14ac:dyDescent="0.25">
      <c r="A43" s="6">
        <v>38</v>
      </c>
      <c r="B43" s="6" t="s">
        <v>65</v>
      </c>
      <c r="C43" s="6"/>
      <c r="D43" s="6"/>
      <c r="E43" s="6"/>
      <c r="F43" s="6"/>
      <c r="G43" s="6">
        <v>0.5</v>
      </c>
      <c r="H43" s="6">
        <v>24</v>
      </c>
      <c r="I43" s="6"/>
      <c r="J43" s="6"/>
      <c r="K43" s="6"/>
      <c r="L43" s="6"/>
      <c r="M43" s="6"/>
      <c r="N43" s="6"/>
      <c r="O43" s="6"/>
      <c r="P43" s="6"/>
    </row>
    <row r="44" spans="1:16" s="2" customFormat="1" ht="24.95" hidden="1" customHeight="1" x14ac:dyDescent="0.25">
      <c r="A44" s="3">
        <v>39</v>
      </c>
      <c r="B44" s="6" t="s">
        <v>66</v>
      </c>
      <c r="C44" s="6" t="s">
        <v>23</v>
      </c>
      <c r="D44" s="6">
        <v>20</v>
      </c>
      <c r="E44" s="6" t="s">
        <v>31</v>
      </c>
      <c r="F44" s="6">
        <v>40</v>
      </c>
      <c r="G44" s="6">
        <v>0.25</v>
      </c>
      <c r="H44" s="6">
        <v>36</v>
      </c>
      <c r="I44" s="6"/>
      <c r="J44" s="6"/>
      <c r="K44" s="6"/>
      <c r="L44" s="6"/>
      <c r="M44" s="6"/>
      <c r="N44" s="6"/>
      <c r="O44" s="6"/>
      <c r="P44" s="6"/>
    </row>
    <row r="45" spans="1:16" s="2" customFormat="1" ht="32.25" hidden="1" customHeight="1" x14ac:dyDescent="0.25">
      <c r="A45" s="6">
        <v>40</v>
      </c>
      <c r="B45" s="6" t="s">
        <v>67</v>
      </c>
      <c r="C45" s="6"/>
      <c r="D45" s="6"/>
      <c r="E45" s="12" t="s">
        <v>68</v>
      </c>
      <c r="F45" s="6">
        <v>50</v>
      </c>
      <c r="G45" s="6"/>
      <c r="H45" s="6"/>
      <c r="I45" s="6"/>
      <c r="J45" s="6"/>
      <c r="K45" s="6"/>
      <c r="L45" s="6"/>
      <c r="M45" s="6"/>
      <c r="N45" s="6"/>
      <c r="O45" s="6"/>
      <c r="P45" s="6"/>
    </row>
    <row r="46" spans="1:16" s="2" customFormat="1" ht="24.95" hidden="1" customHeight="1" x14ac:dyDescent="0.25">
      <c r="A46" s="3">
        <v>41</v>
      </c>
      <c r="B46" s="6" t="s">
        <v>69</v>
      </c>
      <c r="C46" s="6"/>
      <c r="D46" s="6"/>
      <c r="E46" s="6" t="s">
        <v>31</v>
      </c>
      <c r="F46" s="6">
        <v>60</v>
      </c>
      <c r="G46" s="6"/>
      <c r="H46" s="6"/>
      <c r="I46" s="6"/>
      <c r="J46" s="6"/>
      <c r="K46" s="6"/>
      <c r="L46" s="6"/>
      <c r="M46" s="6"/>
      <c r="N46" s="6"/>
      <c r="O46" s="6"/>
      <c r="P46" s="6"/>
    </row>
    <row r="47" spans="1:16" s="2" customFormat="1" ht="24.95" hidden="1" customHeight="1" x14ac:dyDescent="0.25">
      <c r="A47" s="6">
        <v>42</v>
      </c>
      <c r="B47" s="6" t="s">
        <v>70</v>
      </c>
      <c r="C47" s="6" t="s">
        <v>23</v>
      </c>
      <c r="D47" s="6">
        <v>10</v>
      </c>
      <c r="E47" s="6" t="s">
        <v>71</v>
      </c>
      <c r="F47" s="6">
        <v>100</v>
      </c>
      <c r="G47" s="6">
        <v>2</v>
      </c>
      <c r="H47" s="6">
        <v>24</v>
      </c>
      <c r="I47" s="6"/>
      <c r="J47" s="6"/>
      <c r="K47" s="6"/>
      <c r="L47" s="6"/>
      <c r="M47" s="6"/>
      <c r="N47" s="6"/>
      <c r="O47" s="6"/>
      <c r="P47" s="6"/>
    </row>
    <row r="48" spans="1:16" s="2" customFormat="1" ht="32.25" hidden="1" customHeight="1" x14ac:dyDescent="0.25">
      <c r="A48" s="3">
        <v>43</v>
      </c>
      <c r="B48" s="6" t="s">
        <v>72</v>
      </c>
      <c r="C48" s="6" t="s">
        <v>23</v>
      </c>
      <c r="D48" s="6">
        <v>30</v>
      </c>
      <c r="E48" s="12" t="s">
        <v>68</v>
      </c>
      <c r="F48" s="6">
        <v>50</v>
      </c>
      <c r="G48" s="6">
        <v>1.3</v>
      </c>
      <c r="H48" s="6">
        <v>24</v>
      </c>
      <c r="I48" s="6"/>
      <c r="J48" s="6"/>
      <c r="K48" s="6"/>
      <c r="L48" s="6"/>
      <c r="M48" s="6"/>
      <c r="N48" s="6"/>
      <c r="O48" s="6"/>
      <c r="P48" s="6"/>
    </row>
    <row r="49" spans="1:16" s="2" customFormat="1" ht="30" hidden="1" customHeight="1" x14ac:dyDescent="0.25">
      <c r="A49" s="6">
        <v>44</v>
      </c>
      <c r="B49" s="6" t="s">
        <v>73</v>
      </c>
      <c r="C49" s="6"/>
      <c r="D49" s="6"/>
      <c r="E49" s="12" t="s">
        <v>68</v>
      </c>
      <c r="F49" s="6">
        <v>30</v>
      </c>
      <c r="G49" s="6">
        <v>5</v>
      </c>
      <c r="H49" s="6">
        <v>60</v>
      </c>
      <c r="I49" s="6"/>
      <c r="J49" s="6"/>
      <c r="K49" s="6"/>
      <c r="L49" s="6"/>
      <c r="M49" s="6">
        <v>1000</v>
      </c>
      <c r="N49" s="6">
        <v>1000</v>
      </c>
      <c r="O49" s="6"/>
      <c r="P49" s="6">
        <v>48</v>
      </c>
    </row>
    <row r="50" spans="1:16" s="2" customFormat="1" ht="24.95" hidden="1" customHeight="1" x14ac:dyDescent="0.25">
      <c r="A50" s="3">
        <v>45</v>
      </c>
      <c r="B50" s="6" t="s">
        <v>74</v>
      </c>
      <c r="C50" s="6"/>
      <c r="D50" s="6"/>
      <c r="E50" s="6"/>
      <c r="F50" s="6"/>
      <c r="G50" s="6">
        <v>3</v>
      </c>
      <c r="H50" s="6">
        <v>40</v>
      </c>
      <c r="I50" s="6"/>
      <c r="J50" s="6"/>
      <c r="K50" s="6"/>
      <c r="L50" s="6"/>
      <c r="M50" s="6"/>
      <c r="N50" s="6"/>
      <c r="O50" s="6"/>
      <c r="P50" s="6"/>
    </row>
    <row r="51" spans="1:16" s="2" customFormat="1" ht="24.95" hidden="1" customHeight="1" x14ac:dyDescent="0.25">
      <c r="A51" s="6">
        <v>46</v>
      </c>
      <c r="B51" s="6" t="s">
        <v>75</v>
      </c>
      <c r="C51" s="6" t="s">
        <v>23</v>
      </c>
      <c r="D51" s="6">
        <v>70</v>
      </c>
      <c r="E51" s="6"/>
      <c r="F51" s="6"/>
      <c r="G51" s="6">
        <v>1</v>
      </c>
      <c r="H51" s="6">
        <v>36</v>
      </c>
      <c r="I51" s="6"/>
      <c r="J51" s="6"/>
      <c r="K51" s="6"/>
      <c r="L51" s="6"/>
      <c r="M51" s="6"/>
      <c r="N51" s="6"/>
      <c r="O51" s="6"/>
      <c r="P51" s="6"/>
    </row>
    <row r="52" spans="1:16" s="2" customFormat="1" ht="24.95" hidden="1" customHeight="1" x14ac:dyDescent="0.25">
      <c r="A52" s="3">
        <v>47</v>
      </c>
      <c r="B52" s="6" t="s">
        <v>76</v>
      </c>
      <c r="C52" s="6"/>
      <c r="D52" s="6"/>
      <c r="E52" s="6"/>
      <c r="F52" s="6"/>
      <c r="G52" s="6">
        <v>1</v>
      </c>
      <c r="H52" s="6">
        <v>36</v>
      </c>
      <c r="I52" s="6"/>
      <c r="J52" s="6"/>
      <c r="K52" s="6"/>
      <c r="L52" s="6"/>
      <c r="M52" s="6"/>
      <c r="N52" s="6"/>
      <c r="O52" s="6"/>
      <c r="P52" s="6"/>
    </row>
    <row r="53" spans="1:16" s="2" customFormat="1" ht="24.95" hidden="1" customHeight="1" x14ac:dyDescent="0.25">
      <c r="A53" s="6">
        <v>48</v>
      </c>
      <c r="B53" s="6" t="s">
        <v>77</v>
      </c>
      <c r="C53" s="6"/>
      <c r="D53" s="6"/>
      <c r="E53" s="6" t="s">
        <v>78</v>
      </c>
      <c r="F53" s="6">
        <v>70</v>
      </c>
      <c r="G53" s="6"/>
      <c r="H53" s="6"/>
      <c r="I53" s="6"/>
      <c r="J53" s="6"/>
      <c r="K53" s="6"/>
      <c r="L53" s="6"/>
      <c r="M53" s="6"/>
      <c r="N53" s="6"/>
      <c r="O53" s="6"/>
      <c r="P53" s="6"/>
    </row>
    <row r="54" spans="1:16" s="2" customFormat="1" ht="24.95" hidden="1" customHeight="1" x14ac:dyDescent="0.25">
      <c r="A54" s="3">
        <v>49</v>
      </c>
      <c r="B54" s="6" t="s">
        <v>79</v>
      </c>
      <c r="C54" s="6"/>
      <c r="D54" s="6"/>
      <c r="E54" s="6" t="s">
        <v>31</v>
      </c>
      <c r="F54" s="6">
        <v>40</v>
      </c>
      <c r="G54" s="6">
        <v>4</v>
      </c>
      <c r="H54" s="6">
        <v>30</v>
      </c>
      <c r="I54" s="6"/>
      <c r="J54" s="6"/>
      <c r="K54" s="6"/>
      <c r="L54" s="6"/>
      <c r="M54" s="6"/>
      <c r="N54" s="6"/>
      <c r="O54" s="6"/>
      <c r="P54" s="6"/>
    </row>
    <row r="55" spans="1:16" s="2" customFormat="1" ht="24.95" hidden="1" customHeight="1" x14ac:dyDescent="0.25">
      <c r="A55" s="6">
        <v>50</v>
      </c>
      <c r="B55" s="6" t="s">
        <v>80</v>
      </c>
      <c r="C55" s="6" t="s">
        <v>81</v>
      </c>
      <c r="D55" s="6">
        <v>2</v>
      </c>
      <c r="E55" s="6"/>
      <c r="F55" s="6"/>
      <c r="G55" s="6">
        <v>5</v>
      </c>
      <c r="H55" s="6">
        <v>60</v>
      </c>
      <c r="I55" s="6"/>
      <c r="J55" s="6"/>
      <c r="K55" s="6"/>
      <c r="L55" s="6"/>
      <c r="M55" s="6"/>
      <c r="N55" s="6"/>
      <c r="O55" s="6"/>
      <c r="P55" s="6"/>
    </row>
    <row r="56" spans="1:16" s="2" customFormat="1" ht="24.95" hidden="1" customHeight="1" x14ac:dyDescent="0.25">
      <c r="A56" s="3">
        <v>51</v>
      </c>
      <c r="B56" s="6" t="s">
        <v>82</v>
      </c>
      <c r="C56" s="6"/>
      <c r="D56" s="6"/>
      <c r="E56" s="6"/>
      <c r="F56" s="6"/>
      <c r="G56" s="6"/>
      <c r="H56" s="6"/>
      <c r="I56" s="6"/>
      <c r="J56" s="6"/>
      <c r="K56" s="6"/>
      <c r="L56" s="6"/>
      <c r="M56" s="6">
        <v>100</v>
      </c>
      <c r="N56" s="6"/>
      <c r="O56" s="6">
        <v>100</v>
      </c>
      <c r="P56" s="6">
        <v>36</v>
      </c>
    </row>
    <row r="57" spans="1:16" s="2" customFormat="1" ht="24.95" hidden="1" customHeight="1" x14ac:dyDescent="0.25">
      <c r="A57" s="6">
        <v>52</v>
      </c>
      <c r="B57" s="6" t="s">
        <v>83</v>
      </c>
      <c r="C57" s="6"/>
      <c r="D57" s="6"/>
      <c r="E57" s="6"/>
      <c r="F57" s="6"/>
      <c r="G57" s="6">
        <v>20</v>
      </c>
      <c r="H57" s="6">
        <v>36</v>
      </c>
      <c r="I57" s="6"/>
      <c r="J57" s="6"/>
      <c r="K57" s="6"/>
      <c r="L57" s="6"/>
      <c r="M57" s="6"/>
      <c r="N57" s="6"/>
      <c r="O57" s="6"/>
      <c r="P57" s="6"/>
    </row>
    <row r="58" spans="1:16" s="2" customFormat="1" ht="30.75" hidden="1" customHeight="1" x14ac:dyDescent="0.25">
      <c r="A58" s="3">
        <v>53</v>
      </c>
      <c r="B58" s="6" t="s">
        <v>84</v>
      </c>
      <c r="C58" s="6"/>
      <c r="D58" s="6"/>
      <c r="E58" s="12" t="s">
        <v>68</v>
      </c>
      <c r="F58" s="6">
        <v>50</v>
      </c>
      <c r="G58" s="6">
        <v>2</v>
      </c>
      <c r="H58" s="6">
        <v>24</v>
      </c>
      <c r="I58" s="6"/>
      <c r="J58" s="6"/>
      <c r="K58" s="6"/>
      <c r="L58" s="6"/>
      <c r="M58" s="6"/>
      <c r="N58" s="6"/>
      <c r="O58" s="6"/>
      <c r="P58" s="6"/>
    </row>
    <row r="59" spans="1:16" s="2" customFormat="1" ht="24.95" hidden="1" customHeight="1" x14ac:dyDescent="0.25">
      <c r="A59" s="6">
        <v>54</v>
      </c>
      <c r="B59" s="6" t="s">
        <v>85</v>
      </c>
      <c r="C59" s="6"/>
      <c r="D59" s="6"/>
      <c r="E59" s="6"/>
      <c r="F59" s="6"/>
      <c r="G59" s="6">
        <v>4</v>
      </c>
      <c r="H59" s="6">
        <v>24</v>
      </c>
      <c r="I59" s="6"/>
      <c r="J59" s="6"/>
      <c r="K59" s="6"/>
      <c r="L59" s="6"/>
      <c r="M59" s="6"/>
      <c r="N59" s="6"/>
      <c r="O59" s="6"/>
      <c r="P59" s="6"/>
    </row>
    <row r="60" spans="1:16" s="2" customFormat="1" ht="24.95" hidden="1" customHeight="1" x14ac:dyDescent="0.25">
      <c r="A60" s="3">
        <v>55</v>
      </c>
      <c r="B60" s="6" t="s">
        <v>86</v>
      </c>
      <c r="C60" s="6" t="s">
        <v>23</v>
      </c>
      <c r="D60" s="6">
        <v>30</v>
      </c>
      <c r="E60" s="6"/>
      <c r="F60" s="6"/>
      <c r="G60" s="6"/>
      <c r="H60" s="6"/>
      <c r="I60" s="6"/>
      <c r="J60" s="6"/>
      <c r="K60" s="6"/>
      <c r="L60" s="6"/>
      <c r="M60" s="6">
        <v>800</v>
      </c>
      <c r="N60" s="6">
        <v>800</v>
      </c>
      <c r="O60" s="6"/>
      <c r="P60" s="6">
        <v>96</v>
      </c>
    </row>
    <row r="61" spans="1:16" s="2" customFormat="1" ht="24.95" hidden="1" customHeight="1" x14ac:dyDescent="0.25">
      <c r="A61" s="6">
        <v>56</v>
      </c>
      <c r="B61" s="6" t="s">
        <v>87</v>
      </c>
      <c r="C61" s="6"/>
      <c r="D61" s="6"/>
      <c r="E61" s="6"/>
      <c r="F61" s="6"/>
      <c r="G61" s="6"/>
      <c r="H61" s="6"/>
      <c r="I61" s="6"/>
      <c r="J61" s="6"/>
      <c r="K61" s="6"/>
      <c r="L61" s="6"/>
      <c r="M61" s="6">
        <v>700</v>
      </c>
      <c r="N61" s="6">
        <v>700</v>
      </c>
      <c r="O61" s="6"/>
      <c r="P61" s="6">
        <v>180</v>
      </c>
    </row>
    <row r="62" spans="1:16" s="2" customFormat="1" ht="24.95" hidden="1" customHeight="1" x14ac:dyDescent="0.25">
      <c r="A62" s="3">
        <v>57</v>
      </c>
      <c r="B62" s="6" t="s">
        <v>88</v>
      </c>
      <c r="C62" s="6"/>
      <c r="D62" s="6"/>
      <c r="E62" s="6"/>
      <c r="F62" s="6"/>
      <c r="G62" s="6">
        <v>2</v>
      </c>
      <c r="H62" s="6">
        <v>24</v>
      </c>
      <c r="I62" s="6"/>
      <c r="J62" s="6"/>
      <c r="K62" s="6"/>
      <c r="L62" s="6"/>
      <c r="M62" s="6">
        <v>500</v>
      </c>
      <c r="N62" s="6">
        <v>500</v>
      </c>
      <c r="O62" s="6"/>
      <c r="P62" s="6">
        <v>240</v>
      </c>
    </row>
    <row r="63" spans="1:16" s="2" customFormat="1" ht="24.95" hidden="1" customHeight="1" x14ac:dyDescent="0.25">
      <c r="A63" s="6">
        <v>58</v>
      </c>
      <c r="B63" s="6" t="s">
        <v>89</v>
      </c>
      <c r="C63" s="6"/>
      <c r="D63" s="6"/>
      <c r="E63" s="6" t="s">
        <v>31</v>
      </c>
      <c r="F63" s="6">
        <v>70</v>
      </c>
      <c r="G63" s="6">
        <v>2</v>
      </c>
      <c r="H63" s="6">
        <v>36</v>
      </c>
      <c r="I63" s="6"/>
      <c r="J63" s="6"/>
      <c r="K63" s="6"/>
      <c r="L63" s="6"/>
      <c r="M63" s="6">
        <v>10000</v>
      </c>
      <c r="N63" s="6">
        <v>10000</v>
      </c>
      <c r="O63" s="6"/>
      <c r="P63" s="6">
        <v>120</v>
      </c>
    </row>
    <row r="64" spans="1:16" s="2" customFormat="1" ht="24.95" hidden="1" customHeight="1" x14ac:dyDescent="0.25">
      <c r="A64" s="3">
        <v>59</v>
      </c>
      <c r="B64" s="6" t="s">
        <v>90</v>
      </c>
      <c r="C64" s="6"/>
      <c r="D64" s="6"/>
      <c r="E64" s="6" t="s">
        <v>31</v>
      </c>
      <c r="F64" s="6">
        <v>100</v>
      </c>
      <c r="G64" s="6">
        <v>6</v>
      </c>
      <c r="H64" s="6">
        <v>30</v>
      </c>
      <c r="I64" s="6"/>
      <c r="J64" s="6"/>
      <c r="K64" s="6"/>
      <c r="L64" s="6"/>
      <c r="M64" s="6"/>
      <c r="N64" s="6"/>
      <c r="O64" s="6"/>
      <c r="P64" s="6"/>
    </row>
    <row r="65" spans="1:16" s="2" customFormat="1" ht="24.95" hidden="1" customHeight="1" x14ac:dyDescent="0.25">
      <c r="A65" s="6">
        <v>60</v>
      </c>
      <c r="B65" s="6" t="s">
        <v>91</v>
      </c>
      <c r="C65" s="6"/>
      <c r="D65" s="6"/>
      <c r="E65" s="6" t="s">
        <v>31</v>
      </c>
      <c r="F65" s="6">
        <v>70</v>
      </c>
      <c r="G65" s="6">
        <v>3</v>
      </c>
      <c r="H65" s="6">
        <v>36</v>
      </c>
      <c r="I65" s="6"/>
      <c r="J65" s="6"/>
      <c r="K65" s="6"/>
      <c r="L65" s="6"/>
      <c r="M65" s="6"/>
      <c r="N65" s="6"/>
      <c r="O65" s="6"/>
      <c r="P65" s="6"/>
    </row>
    <row r="66" spans="1:16" s="2" customFormat="1" ht="24.95" hidden="1" customHeight="1" x14ac:dyDescent="0.25">
      <c r="A66" s="3">
        <v>61</v>
      </c>
      <c r="B66" s="6" t="s">
        <v>92</v>
      </c>
      <c r="C66" s="6"/>
      <c r="D66" s="6"/>
      <c r="E66" s="6"/>
      <c r="F66" s="6"/>
      <c r="G66" s="6">
        <v>3</v>
      </c>
      <c r="H66" s="6">
        <v>36</v>
      </c>
      <c r="I66" s="6"/>
      <c r="J66" s="6"/>
      <c r="K66" s="6"/>
      <c r="L66" s="6"/>
      <c r="M66" s="6">
        <v>1000</v>
      </c>
      <c r="N66" s="6">
        <v>1000</v>
      </c>
      <c r="O66" s="6"/>
      <c r="P66" s="6">
        <v>180</v>
      </c>
    </row>
    <row r="67" spans="1:16" s="2" customFormat="1" ht="24.95" hidden="1" customHeight="1" x14ac:dyDescent="0.25">
      <c r="A67" s="6">
        <v>62</v>
      </c>
      <c r="B67" s="6" t="s">
        <v>93</v>
      </c>
      <c r="C67" s="6"/>
      <c r="D67" s="6"/>
      <c r="E67" s="6" t="s">
        <v>31</v>
      </c>
      <c r="F67" s="6">
        <v>70</v>
      </c>
      <c r="G67" s="6">
        <v>1</v>
      </c>
      <c r="H67" s="6">
        <v>24</v>
      </c>
      <c r="I67" s="6"/>
      <c r="J67" s="6"/>
      <c r="K67" s="6"/>
      <c r="L67" s="6"/>
      <c r="M67" s="6">
        <v>500</v>
      </c>
      <c r="N67" s="6">
        <v>500</v>
      </c>
      <c r="O67" s="6"/>
      <c r="P67" s="6">
        <v>180</v>
      </c>
    </row>
    <row r="68" spans="1:16" s="2" customFormat="1" ht="24.95" hidden="1" customHeight="1" x14ac:dyDescent="0.25">
      <c r="A68" s="3">
        <v>63</v>
      </c>
      <c r="B68" s="4" t="s">
        <v>94</v>
      </c>
      <c r="C68" s="4" t="s">
        <v>23</v>
      </c>
      <c r="D68" s="4">
        <v>50</v>
      </c>
      <c r="E68" s="4"/>
      <c r="F68" s="4"/>
      <c r="G68" s="4">
        <v>2</v>
      </c>
      <c r="H68" s="4">
        <v>24</v>
      </c>
      <c r="I68" s="4"/>
      <c r="J68" s="4"/>
      <c r="K68" s="4"/>
      <c r="L68" s="4"/>
      <c r="M68" s="4">
        <v>1000</v>
      </c>
      <c r="N68" s="4">
        <v>1000</v>
      </c>
      <c r="O68" s="4"/>
      <c r="P68" s="4">
        <v>240</v>
      </c>
    </row>
    <row r="69" spans="1:16" s="2" customFormat="1" ht="31.5" hidden="1" customHeight="1" x14ac:dyDescent="0.25">
      <c r="A69" s="6">
        <v>64</v>
      </c>
      <c r="B69" s="4" t="s">
        <v>95</v>
      </c>
      <c r="C69" s="4"/>
      <c r="D69" s="4"/>
      <c r="E69" s="13" t="s">
        <v>68</v>
      </c>
      <c r="F69" s="4">
        <v>70</v>
      </c>
      <c r="G69" s="4">
        <v>1</v>
      </c>
      <c r="H69" s="4">
        <v>36</v>
      </c>
      <c r="I69" s="4"/>
      <c r="J69" s="4"/>
      <c r="K69" s="4"/>
      <c r="L69" s="4"/>
      <c r="M69" s="4"/>
      <c r="N69" s="4"/>
      <c r="O69" s="4"/>
      <c r="P69" s="4"/>
    </row>
    <row r="70" spans="1:16" s="2" customFormat="1" ht="24.95" hidden="1" customHeight="1" x14ac:dyDescent="0.25">
      <c r="A70" s="3">
        <v>65</v>
      </c>
      <c r="B70" s="4" t="s">
        <v>96</v>
      </c>
      <c r="C70" s="4"/>
      <c r="D70" s="4"/>
      <c r="E70" s="4" t="s">
        <v>97</v>
      </c>
      <c r="F70" s="4">
        <v>70</v>
      </c>
      <c r="G70" s="4">
        <v>0.15</v>
      </c>
      <c r="H70" s="4">
        <v>36</v>
      </c>
      <c r="I70" s="4"/>
      <c r="J70" s="4"/>
      <c r="K70" s="4"/>
      <c r="L70" s="4"/>
      <c r="M70" s="4">
        <v>500</v>
      </c>
      <c r="N70" s="4">
        <v>500</v>
      </c>
      <c r="O70" s="4"/>
      <c r="P70" s="4">
        <v>48</v>
      </c>
    </row>
    <row r="71" spans="1:16" s="2" customFormat="1" ht="24.95" hidden="1" customHeight="1" x14ac:dyDescent="0.25">
      <c r="A71" s="6">
        <v>66</v>
      </c>
      <c r="B71" s="4" t="s">
        <v>98</v>
      </c>
      <c r="C71" s="4"/>
      <c r="D71" s="4"/>
      <c r="E71" s="4" t="s">
        <v>97</v>
      </c>
      <c r="F71" s="4">
        <v>70</v>
      </c>
      <c r="G71" s="4"/>
      <c r="H71" s="4"/>
      <c r="I71" s="4"/>
      <c r="J71" s="4"/>
      <c r="K71" s="4"/>
      <c r="L71" s="4"/>
      <c r="M71" s="4"/>
      <c r="N71" s="4"/>
      <c r="O71" s="4"/>
      <c r="P71" s="4"/>
    </row>
    <row r="72" spans="1:16" s="2" customFormat="1" ht="24.95" hidden="1" customHeight="1" x14ac:dyDescent="0.25">
      <c r="A72" s="3">
        <v>67</v>
      </c>
      <c r="B72" s="4" t="s">
        <v>99</v>
      </c>
      <c r="C72" s="4"/>
      <c r="D72" s="4"/>
      <c r="E72" s="4"/>
      <c r="F72" s="4"/>
      <c r="G72" s="4">
        <v>1</v>
      </c>
      <c r="H72" s="4">
        <v>36</v>
      </c>
      <c r="I72" s="4"/>
      <c r="J72" s="4"/>
      <c r="K72" s="4"/>
      <c r="L72" s="4"/>
      <c r="M72" s="4">
        <v>100</v>
      </c>
      <c r="N72" s="4">
        <v>100</v>
      </c>
      <c r="O72" s="4"/>
      <c r="P72" s="4">
        <v>48</v>
      </c>
    </row>
    <row r="73" spans="1:16" s="2" customFormat="1" ht="24.95" hidden="1" customHeight="1" x14ac:dyDescent="0.25">
      <c r="A73" s="6">
        <v>68</v>
      </c>
      <c r="B73" s="4" t="s">
        <v>100</v>
      </c>
      <c r="C73" s="4"/>
      <c r="D73" s="4"/>
      <c r="E73" s="4" t="s">
        <v>97</v>
      </c>
      <c r="F73" s="4">
        <v>70</v>
      </c>
      <c r="G73" s="4">
        <v>1</v>
      </c>
      <c r="H73" s="4">
        <v>36</v>
      </c>
      <c r="I73" s="4"/>
      <c r="J73" s="4"/>
      <c r="K73" s="4"/>
      <c r="L73" s="4"/>
      <c r="M73" s="4">
        <v>120</v>
      </c>
      <c r="N73" s="4">
        <v>120</v>
      </c>
      <c r="O73" s="4"/>
      <c r="P73" s="4">
        <v>48</v>
      </c>
    </row>
    <row r="74" spans="1:16" s="2" customFormat="1" ht="31.5" customHeight="1" x14ac:dyDescent="0.25">
      <c r="A74" s="3">
        <v>69</v>
      </c>
      <c r="B74" s="4" t="s">
        <v>101</v>
      </c>
      <c r="C74" s="4"/>
      <c r="D74" s="4"/>
      <c r="E74" s="13" t="s">
        <v>102</v>
      </c>
      <c r="F74" s="4">
        <v>80</v>
      </c>
      <c r="G74" s="4">
        <v>2</v>
      </c>
      <c r="H74" s="4">
        <v>24</v>
      </c>
      <c r="I74" s="4">
        <v>1000</v>
      </c>
      <c r="J74" s="4">
        <v>1000</v>
      </c>
      <c r="K74" s="4"/>
      <c r="L74" s="4">
        <v>60</v>
      </c>
      <c r="M74" s="4">
        <v>700</v>
      </c>
      <c r="N74" s="4">
        <v>700</v>
      </c>
      <c r="O74" s="4"/>
      <c r="P74" s="4">
        <v>180</v>
      </c>
    </row>
    <row r="75" spans="1:16" s="2" customFormat="1" ht="24.95" hidden="1" customHeight="1" x14ac:dyDescent="0.25">
      <c r="A75" s="6">
        <v>70</v>
      </c>
      <c r="B75" s="4" t="s">
        <v>103</v>
      </c>
      <c r="C75" s="4" t="s">
        <v>104</v>
      </c>
      <c r="D75" s="4">
        <v>50</v>
      </c>
      <c r="E75" s="4" t="s">
        <v>105</v>
      </c>
      <c r="F75" s="4" t="s">
        <v>106</v>
      </c>
      <c r="G75" s="4"/>
      <c r="H75" s="4"/>
      <c r="I75" s="4"/>
      <c r="J75" s="4"/>
      <c r="K75" s="4"/>
      <c r="L75" s="4"/>
      <c r="M75" s="4"/>
      <c r="N75" s="4"/>
      <c r="O75" s="4"/>
      <c r="P75" s="4"/>
    </row>
    <row r="76" spans="1:16" s="2" customFormat="1" ht="24.95" hidden="1" customHeight="1" x14ac:dyDescent="0.25">
      <c r="A76" s="3">
        <v>71</v>
      </c>
      <c r="B76" s="4" t="s">
        <v>107</v>
      </c>
      <c r="C76" s="4" t="s">
        <v>23</v>
      </c>
      <c r="D76" s="4">
        <v>20</v>
      </c>
      <c r="E76" s="4"/>
      <c r="F76" s="4"/>
      <c r="G76" s="4">
        <v>2</v>
      </c>
      <c r="H76" s="4">
        <v>36</v>
      </c>
      <c r="I76" s="4"/>
      <c r="J76" s="4"/>
      <c r="K76" s="4"/>
      <c r="L76" s="4"/>
      <c r="M76" s="4"/>
      <c r="N76" s="4"/>
      <c r="O76" s="4"/>
      <c r="P76" s="4"/>
    </row>
    <row r="77" spans="1:16" s="2" customFormat="1" ht="24.95" hidden="1" customHeight="1" x14ac:dyDescent="0.25">
      <c r="A77" s="6">
        <v>72</v>
      </c>
      <c r="B77" s="4" t="s">
        <v>108</v>
      </c>
      <c r="C77" s="4"/>
      <c r="D77" s="4"/>
      <c r="E77" s="4" t="s">
        <v>31</v>
      </c>
      <c r="F77" s="4">
        <v>80</v>
      </c>
      <c r="G77" s="4"/>
      <c r="H77" s="4"/>
      <c r="I77" s="4"/>
      <c r="J77" s="4"/>
      <c r="K77" s="4"/>
      <c r="L77" s="4"/>
      <c r="M77" s="4"/>
      <c r="N77" s="4"/>
      <c r="O77" s="4"/>
      <c r="P77" s="4"/>
    </row>
    <row r="78" spans="1:16" s="2" customFormat="1" ht="24.95" hidden="1" customHeight="1" x14ac:dyDescent="0.25">
      <c r="A78" s="3">
        <v>73</v>
      </c>
      <c r="B78" s="4" t="s">
        <v>109</v>
      </c>
      <c r="C78" s="4"/>
      <c r="D78" s="4"/>
      <c r="E78" s="4"/>
      <c r="F78" s="4"/>
      <c r="G78" s="4">
        <v>0.5</v>
      </c>
      <c r="H78" s="4">
        <v>24</v>
      </c>
      <c r="I78" s="4"/>
      <c r="J78" s="4"/>
      <c r="K78" s="4"/>
      <c r="L78" s="4"/>
      <c r="M78" s="4"/>
      <c r="N78" s="4"/>
      <c r="O78" s="4"/>
      <c r="P78" s="4"/>
    </row>
    <row r="79" spans="1:16" s="2" customFormat="1" ht="24.95" hidden="1" customHeight="1" x14ac:dyDescent="0.25">
      <c r="A79" s="6">
        <v>74</v>
      </c>
      <c r="B79" s="4" t="s">
        <v>110</v>
      </c>
      <c r="C79" s="4"/>
      <c r="D79" s="4"/>
      <c r="E79" s="4" t="s">
        <v>31</v>
      </c>
      <c r="F79" s="4">
        <v>50</v>
      </c>
      <c r="G79" s="4">
        <v>10</v>
      </c>
      <c r="H79" s="4">
        <v>36</v>
      </c>
      <c r="I79" s="4"/>
      <c r="J79" s="4"/>
      <c r="K79" s="4"/>
      <c r="L79" s="4"/>
      <c r="M79" s="4">
        <v>500</v>
      </c>
      <c r="N79" s="4">
        <v>500</v>
      </c>
      <c r="O79" s="4"/>
      <c r="P79" s="4">
        <v>60</v>
      </c>
    </row>
    <row r="80" spans="1:16" s="2" customFormat="1" ht="24.95" customHeight="1" x14ac:dyDescent="0.25">
      <c r="A80" s="3">
        <v>75</v>
      </c>
      <c r="B80" s="4" t="s">
        <v>111</v>
      </c>
      <c r="C80" s="4"/>
      <c r="D80" s="4"/>
      <c r="E80" s="4"/>
      <c r="F80" s="4"/>
      <c r="G80" s="4">
        <v>1</v>
      </c>
      <c r="H80" s="4">
        <v>24</v>
      </c>
      <c r="I80" s="4">
        <v>1500</v>
      </c>
      <c r="J80" s="4">
        <v>1500</v>
      </c>
      <c r="K80" s="4"/>
      <c r="L80" s="4">
        <v>30</v>
      </c>
      <c r="M80" s="4"/>
      <c r="N80" s="4"/>
      <c r="O80" s="4"/>
      <c r="P80" s="4"/>
    </row>
    <row r="81" spans="1:16" s="2" customFormat="1" ht="30.75" hidden="1" customHeight="1" x14ac:dyDescent="0.25">
      <c r="A81" s="6">
        <v>76</v>
      </c>
      <c r="B81" s="4" t="s">
        <v>112</v>
      </c>
      <c r="C81" s="4"/>
      <c r="D81" s="4"/>
      <c r="E81" s="13" t="s">
        <v>113</v>
      </c>
      <c r="F81" s="4">
        <v>100</v>
      </c>
      <c r="G81" s="4"/>
      <c r="H81" s="4"/>
      <c r="I81" s="4"/>
      <c r="J81" s="4"/>
      <c r="K81" s="4"/>
      <c r="L81" s="4"/>
      <c r="M81" s="4"/>
      <c r="N81" s="4"/>
      <c r="O81" s="4"/>
      <c r="P81" s="4"/>
    </row>
    <row r="82" spans="1:16" s="2" customFormat="1" ht="24.95" customHeight="1" x14ac:dyDescent="0.25">
      <c r="A82" s="3">
        <v>77</v>
      </c>
      <c r="B82" s="4" t="s">
        <v>114</v>
      </c>
      <c r="C82" s="4" t="s">
        <v>23</v>
      </c>
      <c r="D82" s="4">
        <v>30</v>
      </c>
      <c r="E82" s="4" t="s">
        <v>31</v>
      </c>
      <c r="F82" s="4">
        <v>10</v>
      </c>
      <c r="G82" s="4"/>
      <c r="H82" s="4"/>
      <c r="I82" s="4">
        <v>1000</v>
      </c>
      <c r="J82" s="4"/>
      <c r="K82" s="4">
        <v>1000</v>
      </c>
      <c r="L82" s="4">
        <v>30</v>
      </c>
      <c r="M82" s="4"/>
      <c r="N82" s="4"/>
      <c r="O82" s="4"/>
      <c r="P82" s="4"/>
    </row>
    <row r="83" spans="1:16" s="2" customFormat="1" ht="33" customHeight="1" x14ac:dyDescent="0.25">
      <c r="A83" s="6">
        <v>78</v>
      </c>
      <c r="B83" s="4" t="s">
        <v>115</v>
      </c>
      <c r="C83" s="4" t="s">
        <v>44</v>
      </c>
      <c r="D83" s="4">
        <v>20</v>
      </c>
      <c r="E83" s="13" t="s">
        <v>68</v>
      </c>
      <c r="F83" s="4">
        <v>30</v>
      </c>
      <c r="G83" s="4"/>
      <c r="H83" s="4"/>
      <c r="I83" s="4">
        <v>1500</v>
      </c>
      <c r="J83" s="4"/>
      <c r="K83" s="4">
        <v>1500</v>
      </c>
      <c r="L83" s="4">
        <v>60</v>
      </c>
      <c r="M83" s="4"/>
      <c r="N83" s="4"/>
      <c r="O83" s="4"/>
      <c r="P83" s="4"/>
    </row>
    <row r="84" spans="1:16" s="2" customFormat="1" ht="24.95" hidden="1" customHeight="1" x14ac:dyDescent="0.25">
      <c r="A84" s="3">
        <v>79</v>
      </c>
      <c r="B84" s="4" t="s">
        <v>116</v>
      </c>
      <c r="C84" s="4"/>
      <c r="D84" s="4"/>
      <c r="E84" s="4" t="s">
        <v>822</v>
      </c>
      <c r="F84" s="4">
        <v>30</v>
      </c>
      <c r="G84" s="4"/>
      <c r="H84" s="4"/>
      <c r="I84" s="4"/>
      <c r="J84" s="4"/>
      <c r="K84" s="4"/>
      <c r="L84" s="4"/>
      <c r="M84" s="4"/>
      <c r="N84" s="4"/>
      <c r="O84" s="4"/>
      <c r="P84" s="4"/>
    </row>
    <row r="85" spans="1:16" s="2" customFormat="1" ht="24.95" hidden="1" customHeight="1" x14ac:dyDescent="0.25">
      <c r="A85" s="6">
        <v>80</v>
      </c>
      <c r="B85" s="45" t="s">
        <v>476</v>
      </c>
      <c r="C85" s="45"/>
      <c r="D85" s="45"/>
      <c r="E85" s="45"/>
      <c r="F85" s="45"/>
      <c r="G85" s="45">
        <v>7</v>
      </c>
      <c r="H85" s="45">
        <v>36</v>
      </c>
      <c r="I85" s="45"/>
      <c r="J85" s="45"/>
      <c r="K85" s="45"/>
      <c r="L85" s="45"/>
      <c r="M85" s="45">
        <v>9000</v>
      </c>
      <c r="N85" s="45">
        <v>9000</v>
      </c>
      <c r="O85" s="45"/>
      <c r="P85" s="45">
        <v>192</v>
      </c>
    </row>
    <row r="86" spans="1:16" s="2" customFormat="1" ht="24.95" hidden="1" customHeight="1" x14ac:dyDescent="0.25">
      <c r="A86" s="3">
        <v>81</v>
      </c>
      <c r="B86" s="45" t="s">
        <v>477</v>
      </c>
      <c r="C86" s="45"/>
      <c r="D86" s="45"/>
      <c r="E86" s="45"/>
      <c r="F86" s="45"/>
      <c r="G86" s="45">
        <v>1</v>
      </c>
      <c r="H86" s="45">
        <v>24</v>
      </c>
      <c r="I86" s="45"/>
      <c r="J86" s="45"/>
      <c r="K86" s="45"/>
      <c r="L86" s="45"/>
      <c r="M86" s="45"/>
      <c r="N86" s="45"/>
      <c r="O86" s="45"/>
      <c r="P86" s="45"/>
    </row>
    <row r="87" spans="1:16" s="2" customFormat="1" ht="24.95" hidden="1" customHeight="1" x14ac:dyDescent="0.25">
      <c r="A87" s="6">
        <v>82</v>
      </c>
      <c r="B87" s="45" t="s">
        <v>478</v>
      </c>
      <c r="C87" s="45"/>
      <c r="D87" s="45"/>
      <c r="E87" s="45"/>
      <c r="F87" s="45"/>
      <c r="G87" s="45">
        <v>1.5</v>
      </c>
      <c r="H87" s="45">
        <v>24</v>
      </c>
      <c r="I87" s="45"/>
      <c r="J87" s="45"/>
      <c r="K87" s="45"/>
      <c r="L87" s="45"/>
      <c r="M87" s="45"/>
      <c r="N87" s="45"/>
      <c r="O87" s="45"/>
      <c r="P87" s="45"/>
    </row>
    <row r="88" spans="1:16" s="2" customFormat="1" ht="24.95" hidden="1" customHeight="1" x14ac:dyDescent="0.25">
      <c r="A88" s="3">
        <v>83</v>
      </c>
      <c r="B88" s="45" t="s">
        <v>479</v>
      </c>
      <c r="C88" s="45"/>
      <c r="D88" s="45"/>
      <c r="E88" s="45"/>
      <c r="F88" s="45"/>
      <c r="G88" s="45">
        <v>1.1000000000000001</v>
      </c>
      <c r="H88" s="45">
        <v>60</v>
      </c>
      <c r="I88" s="45"/>
      <c r="J88" s="45"/>
      <c r="K88" s="45"/>
      <c r="L88" s="45"/>
      <c r="M88" s="45">
        <v>500</v>
      </c>
      <c r="N88" s="45">
        <v>500</v>
      </c>
      <c r="O88" s="45"/>
      <c r="P88" s="45">
        <v>156</v>
      </c>
    </row>
    <row r="89" spans="1:16" s="2" customFormat="1" ht="24.95" hidden="1" customHeight="1" x14ac:dyDescent="0.25">
      <c r="A89" s="6">
        <v>84</v>
      </c>
      <c r="B89" s="45" t="s">
        <v>480</v>
      </c>
      <c r="C89" s="45"/>
      <c r="D89" s="45"/>
      <c r="E89" s="45" t="s">
        <v>31</v>
      </c>
      <c r="F89" s="45">
        <v>10</v>
      </c>
      <c r="G89" s="45">
        <v>1</v>
      </c>
      <c r="H89" s="45">
        <v>48</v>
      </c>
      <c r="I89" s="45"/>
      <c r="J89" s="45"/>
      <c r="K89" s="45"/>
      <c r="L89" s="45"/>
      <c r="M89" s="45"/>
      <c r="N89" s="45"/>
      <c r="O89" s="45"/>
      <c r="P89" s="45"/>
    </row>
    <row r="90" spans="1:16" s="2" customFormat="1" ht="24.95" hidden="1" customHeight="1" x14ac:dyDescent="0.25">
      <c r="A90" s="3">
        <v>85</v>
      </c>
      <c r="B90" s="45" t="s">
        <v>481</v>
      </c>
      <c r="C90" s="45"/>
      <c r="D90" s="45"/>
      <c r="E90" s="45"/>
      <c r="F90" s="45"/>
      <c r="G90" s="45">
        <v>5</v>
      </c>
      <c r="H90" s="45">
        <v>42</v>
      </c>
      <c r="I90" s="45"/>
      <c r="J90" s="45"/>
      <c r="K90" s="45"/>
      <c r="L90" s="45"/>
      <c r="M90" s="45"/>
      <c r="N90" s="45"/>
      <c r="O90" s="45"/>
      <c r="P90" s="45"/>
    </row>
    <row r="91" spans="1:16" s="2" customFormat="1" ht="24.95" hidden="1" customHeight="1" x14ac:dyDescent="0.25">
      <c r="A91" s="6">
        <v>86</v>
      </c>
      <c r="B91" s="45" t="s">
        <v>796</v>
      </c>
      <c r="C91" s="45"/>
      <c r="D91" s="45"/>
      <c r="E91" s="45"/>
      <c r="F91" s="45"/>
      <c r="G91" s="45">
        <v>0.9</v>
      </c>
      <c r="H91" s="45">
        <v>42</v>
      </c>
      <c r="I91" s="45"/>
      <c r="J91" s="45"/>
      <c r="K91" s="45"/>
      <c r="L91" s="45"/>
      <c r="M91" s="45"/>
      <c r="N91" s="45"/>
      <c r="O91" s="45"/>
      <c r="P91" s="45"/>
    </row>
    <row r="92" spans="1:16" s="2" customFormat="1" ht="24.95" hidden="1" customHeight="1" x14ac:dyDescent="0.25">
      <c r="A92" s="3">
        <v>87</v>
      </c>
      <c r="B92" s="45" t="s">
        <v>797</v>
      </c>
      <c r="C92" s="45"/>
      <c r="D92" s="45"/>
      <c r="E92" s="45"/>
      <c r="F92" s="45"/>
      <c r="G92" s="45">
        <v>1.5</v>
      </c>
      <c r="H92" s="45">
        <v>48</v>
      </c>
      <c r="I92" s="45"/>
      <c r="J92" s="45"/>
      <c r="K92" s="45"/>
      <c r="L92" s="45"/>
      <c r="M92" s="45"/>
      <c r="N92" s="45"/>
      <c r="O92" s="45"/>
      <c r="P92" s="45"/>
    </row>
    <row r="93" spans="1:16" s="2" customFormat="1" ht="24.95" hidden="1" customHeight="1" x14ac:dyDescent="0.25">
      <c r="A93" s="6">
        <v>88</v>
      </c>
      <c r="B93" s="45" t="s">
        <v>305</v>
      </c>
      <c r="C93" s="45"/>
      <c r="D93" s="45"/>
      <c r="E93" s="45"/>
      <c r="F93" s="45"/>
      <c r="G93" s="45">
        <v>3</v>
      </c>
      <c r="H93" s="45">
        <v>24</v>
      </c>
      <c r="I93" s="45"/>
      <c r="J93" s="45"/>
      <c r="K93" s="45"/>
      <c r="L93" s="45"/>
      <c r="M93" s="45"/>
      <c r="N93" s="45"/>
      <c r="O93" s="45"/>
      <c r="P93" s="45"/>
    </row>
    <row r="94" spans="1:16" s="2" customFormat="1" ht="24.95" hidden="1" customHeight="1" x14ac:dyDescent="0.25">
      <c r="A94" s="3">
        <v>89</v>
      </c>
      <c r="B94" s="45" t="s">
        <v>714</v>
      </c>
      <c r="C94" s="45"/>
      <c r="D94" s="45"/>
      <c r="E94" s="45"/>
      <c r="F94" s="45"/>
      <c r="G94" s="45">
        <v>2</v>
      </c>
      <c r="H94" s="45">
        <v>60</v>
      </c>
      <c r="I94" s="45"/>
      <c r="J94" s="45"/>
      <c r="K94" s="45"/>
      <c r="L94" s="45"/>
      <c r="M94" s="45"/>
      <c r="N94" s="45"/>
      <c r="O94" s="45"/>
      <c r="P94" s="45"/>
    </row>
    <row r="95" spans="1:16" s="2" customFormat="1" ht="30.75" hidden="1" customHeight="1" x14ac:dyDescent="0.25">
      <c r="A95" s="6">
        <v>90</v>
      </c>
      <c r="B95" s="45" t="s">
        <v>818</v>
      </c>
      <c r="C95" s="45"/>
      <c r="D95" s="45"/>
      <c r="E95" s="53" t="s">
        <v>819</v>
      </c>
      <c r="F95" s="45">
        <v>100</v>
      </c>
      <c r="G95" s="45"/>
      <c r="H95" s="45"/>
      <c r="I95" s="45"/>
      <c r="J95" s="45"/>
      <c r="K95" s="45"/>
      <c r="L95" s="45"/>
      <c r="M95" s="45"/>
      <c r="N95" s="45"/>
      <c r="O95" s="45"/>
      <c r="P95" s="45"/>
    </row>
    <row r="96" spans="1:16" s="2" customFormat="1" ht="24.95" hidden="1" customHeight="1" x14ac:dyDescent="0.25">
      <c r="A96" s="3">
        <v>91</v>
      </c>
      <c r="B96" s="45" t="s">
        <v>820</v>
      </c>
      <c r="C96" s="45"/>
      <c r="D96" s="45"/>
      <c r="E96" s="45"/>
      <c r="F96" s="45"/>
      <c r="G96" s="45">
        <v>1.5</v>
      </c>
      <c r="H96" s="45">
        <v>24</v>
      </c>
      <c r="I96" s="45"/>
      <c r="J96" s="45"/>
      <c r="K96" s="45"/>
      <c r="L96" s="45"/>
      <c r="M96" s="45"/>
      <c r="N96" s="45"/>
      <c r="O96" s="45"/>
      <c r="P96" s="45"/>
    </row>
    <row r="97" spans="1:16" s="2" customFormat="1" ht="24.95" hidden="1" customHeight="1" x14ac:dyDescent="0.25">
      <c r="A97" s="6">
        <v>92</v>
      </c>
      <c r="B97" s="45" t="s">
        <v>821</v>
      </c>
      <c r="C97" s="45" t="s">
        <v>376</v>
      </c>
      <c r="D97" s="45">
        <v>30</v>
      </c>
      <c r="E97" s="45" t="s">
        <v>31</v>
      </c>
      <c r="F97" s="45">
        <v>100</v>
      </c>
      <c r="G97" s="45">
        <v>0.1</v>
      </c>
      <c r="H97" s="45">
        <v>36</v>
      </c>
      <c r="I97" s="45"/>
      <c r="J97" s="45"/>
      <c r="K97" s="45"/>
      <c r="L97" s="45"/>
      <c r="M97" s="45"/>
      <c r="N97" s="45"/>
      <c r="O97" s="45"/>
      <c r="P97" s="45"/>
    </row>
    <row r="98" spans="1:16" s="2" customFormat="1" ht="45" hidden="1" x14ac:dyDescent="0.25">
      <c r="A98" s="3">
        <v>93</v>
      </c>
      <c r="B98" s="45" t="s">
        <v>868</v>
      </c>
      <c r="C98" s="45"/>
      <c r="D98" s="45"/>
      <c r="E98" s="53" t="s">
        <v>810</v>
      </c>
      <c r="F98" s="45">
        <v>100</v>
      </c>
      <c r="G98" s="45">
        <v>1.5</v>
      </c>
      <c r="H98" s="45">
        <v>36</v>
      </c>
      <c r="I98" s="45"/>
      <c r="J98" s="45"/>
      <c r="K98" s="45"/>
      <c r="L98" s="45"/>
      <c r="M98" s="45">
        <v>500</v>
      </c>
      <c r="N98" s="45">
        <v>500</v>
      </c>
      <c r="O98" s="45"/>
      <c r="P98" s="45">
        <v>156</v>
      </c>
    </row>
    <row r="99" spans="1:16" s="8" customFormat="1" ht="24.95" customHeight="1" x14ac:dyDescent="0.2">
      <c r="A99" s="14"/>
      <c r="B99" s="14" t="s">
        <v>12</v>
      </c>
      <c r="C99" s="14"/>
      <c r="D99" s="14"/>
      <c r="E99" s="14"/>
      <c r="F99" s="14"/>
      <c r="G99" s="14">
        <f t="shared" ref="G99:P99" si="0">SUM(G6:G98)</f>
        <v>166.25</v>
      </c>
      <c r="H99" s="14">
        <f t="shared" si="0"/>
        <v>2476</v>
      </c>
      <c r="I99" s="14">
        <f t="shared" si="0"/>
        <v>18200</v>
      </c>
      <c r="J99" s="14">
        <f t="shared" si="0"/>
        <v>13000</v>
      </c>
      <c r="K99" s="14">
        <f t="shared" si="0"/>
        <v>5200</v>
      </c>
      <c r="L99" s="14">
        <f t="shared" si="0"/>
        <v>495</v>
      </c>
      <c r="M99" s="14">
        <f t="shared" si="0"/>
        <v>28970</v>
      </c>
      <c r="N99" s="14">
        <f t="shared" si="0"/>
        <v>28870</v>
      </c>
      <c r="O99" s="14">
        <f t="shared" si="0"/>
        <v>100</v>
      </c>
      <c r="P99" s="14">
        <f t="shared" si="0"/>
        <v>2208</v>
      </c>
    </row>
    <row r="100" spans="1:16" hidden="1" x14ac:dyDescent="0.25">
      <c r="J100" s="146" t="s">
        <v>1369</v>
      </c>
      <c r="K100" s="146"/>
      <c r="L100" s="146"/>
      <c r="M100" s="146"/>
      <c r="N100" s="146"/>
      <c r="O100" s="146"/>
      <c r="P100" s="146"/>
    </row>
    <row r="101" spans="1:16" hidden="1" x14ac:dyDescent="0.25">
      <c r="A101" s="145" t="s">
        <v>18</v>
      </c>
      <c r="B101" s="145"/>
      <c r="C101" s="145"/>
      <c r="D101" s="145"/>
      <c r="E101" s="145"/>
      <c r="F101" s="145"/>
      <c r="G101" s="145"/>
      <c r="J101" s="145" t="s">
        <v>9</v>
      </c>
      <c r="K101" s="145"/>
      <c r="L101" s="145"/>
      <c r="M101" s="145"/>
      <c r="N101" s="145"/>
      <c r="O101" s="145"/>
      <c r="P101" s="145"/>
    </row>
    <row r="118" spans="2:2" x14ac:dyDescent="0.25">
      <c r="B118" t="e">
        <f>G99+'HOA TRUNG'!G131+'HOA TÂN'!G198+'Hoa Thang'!G197+'HOA TIẾN'!G115+'HOA SƠN'!G78+'XUÂN THỌ'!G36+'TẤN SƠN'!G116+'ĐÔNG VĂN'!G118+'TÂN THẮNG'!G64+'XUÂN DỤC'!G66+'TRUNG ĐỨC'!G193+'TRƯỜNG LẠC'!G74+'TRUNG THƯỢNG'!G158</f>
        <v>#NAME?</v>
      </c>
    </row>
  </sheetData>
  <autoFilter ref="A5:P101">
    <filterColumn colId="8">
      <customFilters>
        <customFilter operator="notEqual" val=" "/>
      </customFilters>
    </filterColumn>
  </autoFilter>
  <mergeCells count="21">
    <mergeCell ref="A2:P2"/>
    <mergeCell ref="A1:G1"/>
    <mergeCell ref="A3:A5"/>
    <mergeCell ref="H4:H5"/>
    <mergeCell ref="M3:P3"/>
    <mergeCell ref="D4:D5"/>
    <mergeCell ref="E4:E5"/>
    <mergeCell ref="F4:F5"/>
    <mergeCell ref="P4:P5"/>
    <mergeCell ref="I3:L3"/>
    <mergeCell ref="B3:B5"/>
    <mergeCell ref="G4:G5"/>
    <mergeCell ref="I4:I5"/>
    <mergeCell ref="M4:M5"/>
    <mergeCell ref="G3:H3"/>
    <mergeCell ref="J4:K4"/>
    <mergeCell ref="L4:L5"/>
    <mergeCell ref="N4:O4"/>
    <mergeCell ref="C3:D3"/>
    <mergeCell ref="E3:F3"/>
    <mergeCell ref="C4:C5"/>
  </mergeCells>
  <pageMargins left="0.22" right="0.2" top="0.36" bottom="0.32"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4"/>
  <sheetViews>
    <sheetView workbookViewId="0">
      <selection activeCell="A3" sqref="A3:P130"/>
    </sheetView>
  </sheetViews>
  <sheetFormatPr defaultColWidth="9.140625" defaultRowHeight="15" x14ac:dyDescent="0.25"/>
  <cols>
    <col min="1" max="1" width="4.7109375" style="66" customWidth="1"/>
    <col min="2" max="2" width="21.42578125" style="66" customWidth="1"/>
    <col min="3" max="3" width="12.85546875" style="66" customWidth="1"/>
    <col min="4" max="4" width="9" style="66" customWidth="1"/>
    <col min="5" max="5" width="10.7109375" style="66" customWidth="1"/>
    <col min="6" max="6" width="7.5703125" style="66" customWidth="1"/>
    <col min="7" max="7" width="8.42578125" style="66" customWidth="1"/>
    <col min="8" max="8" width="11.140625" style="66" customWidth="1"/>
    <col min="9" max="9" width="8.42578125" style="66" customWidth="1"/>
    <col min="10" max="10" width="7.28515625" style="66" customWidth="1"/>
    <col min="11" max="11" width="10.85546875" style="66" customWidth="1"/>
    <col min="12" max="12" width="8.42578125" style="66" customWidth="1"/>
    <col min="13" max="13" width="8.140625" style="66" customWidth="1"/>
    <col min="14" max="14" width="9.140625" style="66"/>
    <col min="15" max="15" width="7.42578125" style="125" customWidth="1"/>
    <col min="16" max="16" width="8" style="66" customWidth="1"/>
    <col min="17" max="16384" width="9.140625" style="66"/>
  </cols>
  <sheetData>
    <row r="1" spans="1:16" ht="15.75" customHeight="1" x14ac:dyDescent="0.25">
      <c r="A1" s="310" t="s">
        <v>990</v>
      </c>
      <c r="B1" s="310"/>
      <c r="C1" s="310"/>
      <c r="D1" s="310"/>
      <c r="E1" s="310"/>
      <c r="F1" s="310"/>
      <c r="G1" s="310"/>
      <c r="H1" s="62"/>
    </row>
    <row r="2" spans="1:16" ht="22.5" customHeight="1" x14ac:dyDescent="0.25">
      <c r="A2" s="315" t="s">
        <v>17</v>
      </c>
      <c r="B2" s="315"/>
      <c r="C2" s="315"/>
      <c r="D2" s="315"/>
      <c r="E2" s="315"/>
      <c r="F2" s="315"/>
      <c r="G2" s="315"/>
      <c r="H2" s="315"/>
      <c r="I2" s="315"/>
      <c r="J2" s="315"/>
      <c r="K2" s="315"/>
      <c r="L2" s="315"/>
      <c r="M2" s="315"/>
      <c r="N2" s="315"/>
      <c r="O2" s="315"/>
      <c r="P2" s="315"/>
    </row>
    <row r="3" spans="1:16" s="67" customFormat="1" ht="30" customHeight="1" x14ac:dyDescent="0.25">
      <c r="A3" s="311" t="s">
        <v>0</v>
      </c>
      <c r="B3" s="311" t="s">
        <v>1</v>
      </c>
      <c r="C3" s="311" t="s">
        <v>16</v>
      </c>
      <c r="D3" s="311"/>
      <c r="E3" s="311" t="s">
        <v>991</v>
      </c>
      <c r="F3" s="311"/>
      <c r="G3" s="313" t="s">
        <v>15</v>
      </c>
      <c r="H3" s="316"/>
      <c r="I3" s="313" t="s">
        <v>7</v>
      </c>
      <c r="J3" s="316"/>
      <c r="K3" s="316"/>
      <c r="L3" s="316"/>
      <c r="M3" s="313" t="s">
        <v>8</v>
      </c>
      <c r="N3" s="313"/>
      <c r="O3" s="313"/>
      <c r="P3" s="313"/>
    </row>
    <row r="4" spans="1:16" s="67" customFormat="1" ht="18" customHeight="1" x14ac:dyDescent="0.25">
      <c r="A4" s="311"/>
      <c r="B4" s="311"/>
      <c r="C4" s="313" t="s">
        <v>992</v>
      </c>
      <c r="D4" s="313" t="s">
        <v>13</v>
      </c>
      <c r="E4" s="314" t="s">
        <v>14</v>
      </c>
      <c r="F4" s="313" t="s">
        <v>13</v>
      </c>
      <c r="G4" s="312" t="s">
        <v>6</v>
      </c>
      <c r="H4" s="312" t="s">
        <v>11</v>
      </c>
      <c r="I4" s="312" t="s">
        <v>5</v>
      </c>
      <c r="J4" s="311" t="s">
        <v>2</v>
      </c>
      <c r="K4" s="311"/>
      <c r="L4" s="312" t="s">
        <v>10</v>
      </c>
      <c r="M4" s="312" t="s">
        <v>5</v>
      </c>
      <c r="N4" s="311" t="s">
        <v>2</v>
      </c>
      <c r="O4" s="311"/>
      <c r="P4" s="312" t="s">
        <v>11</v>
      </c>
    </row>
    <row r="5" spans="1:16" s="67" customFormat="1" ht="58.5" customHeight="1" x14ac:dyDescent="0.25">
      <c r="A5" s="311"/>
      <c r="B5" s="311"/>
      <c r="C5" s="313"/>
      <c r="D5" s="313"/>
      <c r="E5" s="313"/>
      <c r="F5" s="313"/>
      <c r="G5" s="312"/>
      <c r="H5" s="312"/>
      <c r="I5" s="312"/>
      <c r="J5" s="68" t="s">
        <v>4</v>
      </c>
      <c r="K5" s="68" t="s">
        <v>3</v>
      </c>
      <c r="L5" s="311"/>
      <c r="M5" s="312"/>
      <c r="N5" s="68" t="s">
        <v>4</v>
      </c>
      <c r="O5" s="126" t="s">
        <v>3</v>
      </c>
      <c r="P5" s="312"/>
    </row>
    <row r="6" spans="1:16" ht="13.5" customHeight="1" x14ac:dyDescent="0.25">
      <c r="A6" s="69">
        <v>1</v>
      </c>
      <c r="B6" s="63" t="s">
        <v>993</v>
      </c>
      <c r="C6" s="63"/>
      <c r="D6" s="63"/>
      <c r="E6" s="63"/>
      <c r="F6" s="63"/>
      <c r="G6" s="63">
        <v>2</v>
      </c>
      <c r="H6" s="64">
        <v>36</v>
      </c>
      <c r="I6" s="63"/>
      <c r="J6" s="63"/>
      <c r="K6" s="63"/>
      <c r="L6" s="63"/>
      <c r="M6" s="63"/>
      <c r="N6" s="63"/>
      <c r="O6" s="127"/>
      <c r="P6" s="63"/>
    </row>
    <row r="7" spans="1:16" ht="13.5" customHeight="1" x14ac:dyDescent="0.25">
      <c r="A7" s="69">
        <v>2</v>
      </c>
      <c r="B7" s="63" t="s">
        <v>178</v>
      </c>
      <c r="C7" s="63" t="s">
        <v>995</v>
      </c>
      <c r="D7" s="70">
        <v>0.7</v>
      </c>
      <c r="E7" s="63" t="s">
        <v>996</v>
      </c>
      <c r="F7" s="71">
        <v>1</v>
      </c>
      <c r="G7" s="65">
        <v>1</v>
      </c>
      <c r="H7" s="64">
        <v>24</v>
      </c>
      <c r="I7" s="63"/>
      <c r="J7" s="63"/>
      <c r="K7" s="63"/>
      <c r="L7" s="63"/>
      <c r="M7" s="63"/>
      <c r="N7" s="63"/>
      <c r="O7" s="127"/>
      <c r="P7" s="63"/>
    </row>
    <row r="8" spans="1:16" ht="13.5" customHeight="1" x14ac:dyDescent="0.25">
      <c r="A8" s="69">
        <v>3</v>
      </c>
      <c r="B8" s="63" t="s">
        <v>998</v>
      </c>
      <c r="C8" s="63"/>
      <c r="D8" s="63"/>
      <c r="E8" s="63"/>
      <c r="F8" s="63"/>
      <c r="G8" s="63">
        <v>2</v>
      </c>
      <c r="H8" s="64">
        <v>36</v>
      </c>
      <c r="I8" s="63"/>
      <c r="J8" s="63"/>
      <c r="K8" s="63"/>
      <c r="L8" s="63"/>
      <c r="M8" s="63"/>
      <c r="N8" s="63"/>
      <c r="O8" s="127"/>
      <c r="P8" s="63"/>
    </row>
    <row r="9" spans="1:16" ht="13.5" customHeight="1" x14ac:dyDescent="0.25">
      <c r="A9" s="69">
        <v>4</v>
      </c>
      <c r="B9" s="63" t="s">
        <v>999</v>
      </c>
      <c r="C9" s="63"/>
      <c r="D9" s="63"/>
      <c r="E9" s="63"/>
      <c r="F9" s="63"/>
      <c r="G9" s="63">
        <v>1</v>
      </c>
      <c r="H9" s="64">
        <v>24</v>
      </c>
      <c r="I9" s="63"/>
      <c r="J9" s="63"/>
      <c r="K9" s="63"/>
      <c r="L9" s="63"/>
      <c r="M9" s="63"/>
      <c r="N9" s="63"/>
      <c r="O9" s="127"/>
      <c r="P9" s="63"/>
    </row>
    <row r="10" spans="1:16" ht="13.5" customHeight="1" x14ac:dyDescent="0.25">
      <c r="A10" s="69">
        <v>5</v>
      </c>
      <c r="B10" s="63" t="s">
        <v>1000</v>
      </c>
      <c r="C10" s="63"/>
      <c r="D10" s="63"/>
      <c r="E10" s="63"/>
      <c r="F10" s="63"/>
      <c r="G10" s="63">
        <v>1</v>
      </c>
      <c r="H10" s="64">
        <f>7*12</f>
        <v>84</v>
      </c>
      <c r="I10" s="63"/>
      <c r="J10" s="63"/>
      <c r="K10" s="63"/>
      <c r="L10" s="63"/>
      <c r="M10" s="63"/>
      <c r="N10" s="63"/>
      <c r="O10" s="127"/>
      <c r="P10" s="63"/>
    </row>
    <row r="11" spans="1:16" ht="13.5" customHeight="1" x14ac:dyDescent="0.25">
      <c r="A11" s="69">
        <v>6</v>
      </c>
      <c r="B11" s="63" t="s">
        <v>731</v>
      </c>
      <c r="C11" s="63"/>
      <c r="D11" s="63"/>
      <c r="E11" s="63"/>
      <c r="F11" s="63"/>
      <c r="G11" s="63">
        <v>2</v>
      </c>
      <c r="H11" s="64">
        <v>24</v>
      </c>
      <c r="I11" s="63"/>
      <c r="J11" s="63"/>
      <c r="K11" s="63"/>
      <c r="L11" s="63"/>
      <c r="M11" s="63">
        <v>500</v>
      </c>
      <c r="N11" s="63"/>
      <c r="O11" s="127">
        <v>500</v>
      </c>
      <c r="P11" s="63" t="s">
        <v>1001</v>
      </c>
    </row>
    <row r="12" spans="1:16" x14ac:dyDescent="0.25">
      <c r="A12" s="69">
        <v>7</v>
      </c>
      <c r="B12" s="63" t="s">
        <v>450</v>
      </c>
      <c r="C12" s="63"/>
      <c r="D12" s="63"/>
      <c r="E12" s="63" t="s">
        <v>1002</v>
      </c>
      <c r="F12" s="71">
        <v>0.5</v>
      </c>
      <c r="G12" s="63"/>
      <c r="H12" s="64"/>
      <c r="I12" s="63">
        <v>400</v>
      </c>
      <c r="J12" s="63"/>
      <c r="K12" s="63">
        <v>400</v>
      </c>
      <c r="L12" s="63" t="s">
        <v>1003</v>
      </c>
      <c r="M12" s="63">
        <v>500</v>
      </c>
      <c r="N12" s="63"/>
      <c r="O12" s="127">
        <v>500</v>
      </c>
      <c r="P12" s="63" t="s">
        <v>1004</v>
      </c>
    </row>
    <row r="13" spans="1:16" ht="13.5" customHeight="1" x14ac:dyDescent="0.25">
      <c r="A13" s="69">
        <v>8</v>
      </c>
      <c r="B13" s="63" t="s">
        <v>1005</v>
      </c>
      <c r="C13" s="63"/>
      <c r="D13" s="63"/>
      <c r="E13" s="63"/>
      <c r="F13" s="63"/>
      <c r="G13" s="63">
        <v>0.5</v>
      </c>
      <c r="H13" s="64">
        <v>24</v>
      </c>
      <c r="I13" s="63"/>
      <c r="J13" s="63"/>
      <c r="K13" s="63"/>
      <c r="L13" s="63"/>
      <c r="M13" s="63"/>
      <c r="N13" s="63"/>
      <c r="O13" s="127"/>
      <c r="P13" s="63"/>
    </row>
    <row r="14" spans="1:16" ht="13.5" customHeight="1" x14ac:dyDescent="0.25">
      <c r="A14" s="69">
        <v>9</v>
      </c>
      <c r="B14" s="63" t="s">
        <v>1006</v>
      </c>
      <c r="C14" s="63"/>
      <c r="D14" s="63"/>
      <c r="E14" s="63"/>
      <c r="F14" s="63"/>
      <c r="G14" s="63">
        <v>1.5</v>
      </c>
      <c r="H14" s="64">
        <v>24</v>
      </c>
      <c r="I14" s="63">
        <v>1000</v>
      </c>
      <c r="J14" s="63">
        <v>1000</v>
      </c>
      <c r="K14" s="71"/>
      <c r="L14" s="63" t="s">
        <v>1007</v>
      </c>
      <c r="M14" s="63">
        <v>1000</v>
      </c>
      <c r="N14" s="63"/>
      <c r="O14" s="127">
        <v>1000</v>
      </c>
      <c r="P14" s="63" t="s">
        <v>1001</v>
      </c>
    </row>
    <row r="15" spans="1:16" ht="13.5" customHeight="1" x14ac:dyDescent="0.25">
      <c r="A15" s="69">
        <v>10</v>
      </c>
      <c r="B15" s="63" t="s">
        <v>1008</v>
      </c>
      <c r="C15" s="63"/>
      <c r="D15" s="63"/>
      <c r="E15" s="63"/>
      <c r="F15" s="63"/>
      <c r="G15" s="63">
        <v>2</v>
      </c>
      <c r="H15" s="64">
        <v>30</v>
      </c>
      <c r="I15" s="63"/>
      <c r="J15" s="63"/>
      <c r="K15" s="63"/>
      <c r="L15" s="63"/>
      <c r="M15" s="63"/>
      <c r="N15" s="63"/>
      <c r="O15" s="127"/>
      <c r="P15" s="63"/>
    </row>
    <row r="16" spans="1:16" ht="13.5" customHeight="1" x14ac:dyDescent="0.25">
      <c r="A16" s="69">
        <v>11</v>
      </c>
      <c r="B16" s="63" t="s">
        <v>1010</v>
      </c>
      <c r="C16" s="63"/>
      <c r="D16" s="63"/>
      <c r="E16" s="63"/>
      <c r="F16" s="63"/>
      <c r="G16" s="63">
        <v>1</v>
      </c>
      <c r="H16" s="64">
        <v>30</v>
      </c>
      <c r="I16" s="63"/>
      <c r="J16" s="63"/>
      <c r="K16" s="63"/>
      <c r="L16" s="63"/>
      <c r="M16" s="63"/>
      <c r="N16" s="63"/>
      <c r="O16" s="127"/>
      <c r="P16" s="63"/>
    </row>
    <row r="17" spans="1:16" x14ac:dyDescent="0.25">
      <c r="A17" s="69">
        <v>12</v>
      </c>
      <c r="B17" s="63" t="s">
        <v>1011</v>
      </c>
      <c r="C17" s="63"/>
      <c r="D17" s="63"/>
      <c r="E17" s="63" t="s">
        <v>1012</v>
      </c>
      <c r="F17" s="71">
        <v>1</v>
      </c>
      <c r="G17" s="63"/>
      <c r="H17" s="64"/>
      <c r="I17" s="63"/>
      <c r="J17" s="63"/>
      <c r="K17" s="63"/>
      <c r="L17" s="63"/>
      <c r="M17" s="63"/>
      <c r="N17" s="63"/>
      <c r="O17" s="127"/>
      <c r="P17" s="63"/>
    </row>
    <row r="18" spans="1:16" x14ac:dyDescent="0.25">
      <c r="A18" s="69">
        <v>13</v>
      </c>
      <c r="B18" s="63" t="s">
        <v>1013</v>
      </c>
      <c r="C18" s="63"/>
      <c r="D18" s="63"/>
      <c r="E18" s="63" t="s">
        <v>1014</v>
      </c>
      <c r="F18" s="71">
        <v>0.5</v>
      </c>
      <c r="G18" s="63"/>
      <c r="H18" s="64"/>
      <c r="I18" s="63"/>
      <c r="J18" s="63"/>
      <c r="K18" s="63"/>
      <c r="L18" s="63"/>
      <c r="M18" s="63"/>
      <c r="N18" s="63"/>
      <c r="O18" s="127"/>
      <c r="P18" s="63"/>
    </row>
    <row r="19" spans="1:16" ht="13.5" customHeight="1" x14ac:dyDescent="0.25">
      <c r="A19" s="69">
        <v>14</v>
      </c>
      <c r="B19" s="63" t="s">
        <v>1015</v>
      </c>
      <c r="C19" s="63"/>
      <c r="D19" s="63"/>
      <c r="E19" s="63"/>
      <c r="F19" s="63"/>
      <c r="G19" s="63">
        <v>2</v>
      </c>
      <c r="H19" s="64">
        <v>36</v>
      </c>
      <c r="I19" s="63"/>
      <c r="J19" s="63"/>
      <c r="K19" s="63"/>
      <c r="L19" s="63"/>
      <c r="M19" s="63"/>
      <c r="N19" s="63"/>
      <c r="O19" s="127"/>
      <c r="P19" s="63"/>
    </row>
    <row r="20" spans="1:16" ht="13.5" customHeight="1" x14ac:dyDescent="0.25">
      <c r="A20" s="69">
        <v>15</v>
      </c>
      <c r="B20" s="63" t="s">
        <v>1016</v>
      </c>
      <c r="C20" s="63"/>
      <c r="D20" s="63"/>
      <c r="E20" s="63"/>
      <c r="F20" s="63"/>
      <c r="G20" s="63">
        <v>1</v>
      </c>
      <c r="H20" s="64">
        <v>30</v>
      </c>
      <c r="I20" s="63"/>
      <c r="J20" s="63"/>
      <c r="K20" s="63"/>
      <c r="L20" s="63"/>
      <c r="M20" s="63"/>
      <c r="N20" s="63"/>
      <c r="O20" s="127"/>
      <c r="P20" s="63"/>
    </row>
    <row r="21" spans="1:16" ht="13.5" customHeight="1" x14ac:dyDescent="0.25">
      <c r="A21" s="69">
        <v>16</v>
      </c>
      <c r="B21" s="63" t="s">
        <v>1017</v>
      </c>
      <c r="C21" s="63"/>
      <c r="D21" s="63"/>
      <c r="E21" s="63"/>
      <c r="F21" s="63"/>
      <c r="G21" s="63">
        <v>3</v>
      </c>
      <c r="H21" s="64">
        <v>36</v>
      </c>
      <c r="I21" s="63"/>
      <c r="J21" s="63"/>
      <c r="K21" s="63"/>
      <c r="L21" s="63"/>
      <c r="M21" s="63"/>
      <c r="N21" s="63"/>
      <c r="O21" s="127"/>
      <c r="P21" s="63"/>
    </row>
    <row r="22" spans="1:16" x14ac:dyDescent="0.25">
      <c r="A22" s="69">
        <v>17</v>
      </c>
      <c r="B22" s="63" t="s">
        <v>1018</v>
      </c>
      <c r="C22" s="63"/>
      <c r="D22" s="63"/>
      <c r="E22" s="63" t="s">
        <v>1019</v>
      </c>
      <c r="F22" s="71">
        <v>0.5</v>
      </c>
      <c r="G22" s="63"/>
      <c r="H22" s="64"/>
      <c r="I22" s="63"/>
      <c r="J22" s="63"/>
      <c r="K22" s="63"/>
      <c r="L22" s="63"/>
      <c r="M22" s="63"/>
      <c r="N22" s="63"/>
      <c r="O22" s="127"/>
      <c r="P22" s="63"/>
    </row>
    <row r="23" spans="1:16" ht="13.5" customHeight="1" x14ac:dyDescent="0.25">
      <c r="A23" s="69">
        <v>18</v>
      </c>
      <c r="B23" s="63" t="s">
        <v>1020</v>
      </c>
      <c r="C23" s="63"/>
      <c r="D23" s="63"/>
      <c r="E23" s="63"/>
      <c r="F23" s="63"/>
      <c r="G23" s="63">
        <v>0.6</v>
      </c>
      <c r="H23" s="64">
        <v>30</v>
      </c>
      <c r="I23" s="63"/>
      <c r="J23" s="63"/>
      <c r="K23" s="63"/>
      <c r="L23" s="63"/>
      <c r="M23" s="63"/>
      <c r="N23" s="63"/>
      <c r="O23" s="127"/>
      <c r="P23" s="63"/>
    </row>
    <row r="24" spans="1:16" ht="13.5" customHeight="1" x14ac:dyDescent="0.25">
      <c r="A24" s="69">
        <v>19</v>
      </c>
      <c r="B24" s="63" t="s">
        <v>1021</v>
      </c>
      <c r="C24" s="63"/>
      <c r="D24" s="63"/>
      <c r="E24" s="63"/>
      <c r="F24" s="63"/>
      <c r="G24" s="63">
        <v>0.1</v>
      </c>
      <c r="H24" s="64">
        <v>12</v>
      </c>
      <c r="I24" s="63"/>
      <c r="J24" s="63"/>
      <c r="K24" s="63"/>
      <c r="L24" s="63"/>
      <c r="M24" s="63"/>
      <c r="N24" s="63"/>
      <c r="O24" s="127"/>
      <c r="P24" s="63"/>
    </row>
    <row r="25" spans="1:16" ht="13.5" customHeight="1" x14ac:dyDescent="0.25">
      <c r="A25" s="69">
        <v>20</v>
      </c>
      <c r="B25" s="63" t="s">
        <v>1022</v>
      </c>
      <c r="C25" s="63"/>
      <c r="D25" s="63"/>
      <c r="E25" s="63"/>
      <c r="F25" s="63"/>
      <c r="G25" s="63">
        <v>4</v>
      </c>
      <c r="H25" s="64">
        <v>36</v>
      </c>
      <c r="I25" s="63"/>
      <c r="J25" s="63"/>
      <c r="K25" s="63"/>
      <c r="L25" s="63"/>
      <c r="M25" s="63"/>
      <c r="N25" s="63"/>
      <c r="O25" s="127"/>
      <c r="P25" s="63"/>
    </row>
    <row r="26" spans="1:16" ht="13.5" customHeight="1" x14ac:dyDescent="0.25">
      <c r="A26" s="69">
        <v>21</v>
      </c>
      <c r="B26" s="63" t="s">
        <v>742</v>
      </c>
      <c r="C26" s="63"/>
      <c r="D26" s="63"/>
      <c r="E26" s="63"/>
      <c r="F26" s="63"/>
      <c r="G26" s="63">
        <v>2</v>
      </c>
      <c r="H26" s="64">
        <v>36</v>
      </c>
      <c r="I26" s="63"/>
      <c r="J26" s="63"/>
      <c r="K26" s="63"/>
      <c r="L26" s="63"/>
      <c r="M26" s="63"/>
      <c r="N26" s="63"/>
      <c r="O26" s="127"/>
      <c r="P26" s="63"/>
    </row>
    <row r="27" spans="1:16" ht="13.5" customHeight="1" x14ac:dyDescent="0.25">
      <c r="A27" s="69">
        <v>22</v>
      </c>
      <c r="B27" s="63" t="s">
        <v>1023</v>
      </c>
      <c r="C27" s="63"/>
      <c r="D27" s="63"/>
      <c r="E27" s="63"/>
      <c r="F27" s="63"/>
      <c r="G27" s="63">
        <v>1</v>
      </c>
      <c r="H27" s="64">
        <v>24</v>
      </c>
      <c r="I27" s="63"/>
      <c r="J27" s="63"/>
      <c r="K27" s="63"/>
      <c r="L27" s="63"/>
      <c r="M27" s="63">
        <v>300</v>
      </c>
      <c r="N27" s="63"/>
      <c r="O27" s="127">
        <v>300</v>
      </c>
      <c r="P27" s="63" t="s">
        <v>1024</v>
      </c>
    </row>
    <row r="28" spans="1:16" ht="13.5" customHeight="1" x14ac:dyDescent="0.25">
      <c r="A28" s="69">
        <v>23</v>
      </c>
      <c r="B28" s="63" t="s">
        <v>1025</v>
      </c>
      <c r="C28" s="63"/>
      <c r="D28" s="63"/>
      <c r="E28" s="63"/>
      <c r="F28" s="63"/>
      <c r="G28" s="63">
        <v>2.6</v>
      </c>
      <c r="H28" s="64">
        <v>24</v>
      </c>
      <c r="I28" s="63"/>
      <c r="J28" s="63"/>
      <c r="K28" s="63"/>
      <c r="L28" s="63"/>
      <c r="M28" s="63"/>
      <c r="N28" s="63"/>
      <c r="O28" s="127"/>
      <c r="P28" s="63"/>
    </row>
    <row r="29" spans="1:16" ht="13.5" customHeight="1" x14ac:dyDescent="0.25">
      <c r="A29" s="69">
        <v>24</v>
      </c>
      <c r="B29" s="63" t="s">
        <v>32</v>
      </c>
      <c r="C29" s="63"/>
      <c r="D29" s="63"/>
      <c r="E29" s="63"/>
      <c r="F29" s="63"/>
      <c r="G29" s="63">
        <v>1</v>
      </c>
      <c r="H29" s="64">
        <v>24</v>
      </c>
      <c r="I29" s="63"/>
      <c r="J29" s="63"/>
      <c r="K29" s="63"/>
      <c r="L29" s="63"/>
      <c r="M29" s="63">
        <v>500</v>
      </c>
      <c r="N29" s="63">
        <v>500</v>
      </c>
      <c r="O29" s="127"/>
      <c r="P29" s="63" t="s">
        <v>1001</v>
      </c>
    </row>
    <row r="30" spans="1:16" ht="13.5" customHeight="1" x14ac:dyDescent="0.25">
      <c r="A30" s="69">
        <v>25</v>
      </c>
      <c r="B30" s="63" t="s">
        <v>1026</v>
      </c>
      <c r="C30" s="63"/>
      <c r="D30" s="63"/>
      <c r="E30" s="63"/>
      <c r="F30" s="63"/>
      <c r="G30" s="63">
        <v>5</v>
      </c>
      <c r="H30" s="64">
        <v>36</v>
      </c>
      <c r="I30" s="63"/>
      <c r="J30" s="63"/>
      <c r="K30" s="63"/>
      <c r="L30" s="63"/>
      <c r="M30" s="63"/>
      <c r="N30" s="63"/>
      <c r="O30" s="127"/>
      <c r="P30" s="63"/>
    </row>
    <row r="31" spans="1:16" ht="13.5" customHeight="1" x14ac:dyDescent="0.25">
      <c r="A31" s="69">
        <v>26</v>
      </c>
      <c r="B31" s="63" t="s">
        <v>1027</v>
      </c>
      <c r="C31" s="63"/>
      <c r="D31" s="63"/>
      <c r="E31" s="63" t="s">
        <v>1014</v>
      </c>
      <c r="F31" s="71">
        <v>0.7</v>
      </c>
      <c r="G31" s="63">
        <v>1</v>
      </c>
      <c r="H31" s="64">
        <v>36</v>
      </c>
      <c r="I31" s="63"/>
      <c r="J31" s="63"/>
      <c r="K31" s="63"/>
      <c r="L31" s="63"/>
      <c r="M31" s="63"/>
      <c r="N31" s="63"/>
      <c r="O31" s="127"/>
      <c r="P31" s="63"/>
    </row>
    <row r="32" spans="1:16" ht="13.5" customHeight="1" x14ac:dyDescent="0.25">
      <c r="A32" s="69">
        <v>27</v>
      </c>
      <c r="B32" s="63" t="s">
        <v>1028</v>
      </c>
      <c r="C32" s="63"/>
      <c r="D32" s="63"/>
      <c r="E32" s="63"/>
      <c r="F32" s="63"/>
      <c r="G32" s="63">
        <v>1</v>
      </c>
      <c r="H32" s="64">
        <v>24</v>
      </c>
      <c r="I32" s="63"/>
      <c r="J32" s="63"/>
      <c r="K32" s="63"/>
      <c r="L32" s="63"/>
      <c r="M32" s="63"/>
      <c r="N32" s="63"/>
      <c r="O32" s="127"/>
      <c r="P32" s="63"/>
    </row>
    <row r="33" spans="1:16" ht="13.5" customHeight="1" x14ac:dyDescent="0.25">
      <c r="A33" s="69">
        <v>28</v>
      </c>
      <c r="B33" s="63" t="s">
        <v>1029</v>
      </c>
      <c r="C33" s="63"/>
      <c r="D33" s="63"/>
      <c r="E33" s="63"/>
      <c r="F33" s="63"/>
      <c r="G33" s="63">
        <v>2</v>
      </c>
      <c r="H33" s="64">
        <v>48</v>
      </c>
      <c r="I33" s="63">
        <v>2000</v>
      </c>
      <c r="J33" s="63">
        <v>2000</v>
      </c>
      <c r="K33" s="63"/>
      <c r="L33" s="63" t="s">
        <v>1030</v>
      </c>
      <c r="M33" s="63"/>
      <c r="N33" s="63"/>
      <c r="O33" s="127"/>
      <c r="P33" s="63"/>
    </row>
    <row r="34" spans="1:16" ht="13.5" customHeight="1" x14ac:dyDescent="0.25">
      <c r="A34" s="69">
        <v>29</v>
      </c>
      <c r="B34" s="63" t="s">
        <v>1031</v>
      </c>
      <c r="C34" s="63"/>
      <c r="D34" s="63"/>
      <c r="E34" s="63" t="s">
        <v>1014</v>
      </c>
      <c r="F34" s="71">
        <v>0.5</v>
      </c>
      <c r="G34" s="63">
        <v>1</v>
      </c>
      <c r="H34" s="64">
        <v>24</v>
      </c>
      <c r="I34" s="63"/>
      <c r="J34" s="63"/>
      <c r="K34" s="63"/>
      <c r="L34" s="63"/>
      <c r="M34" s="63"/>
      <c r="N34" s="63"/>
      <c r="O34" s="127"/>
      <c r="P34" s="63"/>
    </row>
    <row r="35" spans="1:16" ht="13.5" customHeight="1" x14ac:dyDescent="0.25">
      <c r="A35" s="69">
        <v>30</v>
      </c>
      <c r="B35" s="63" t="s">
        <v>1032</v>
      </c>
      <c r="C35" s="63" t="s">
        <v>1033</v>
      </c>
      <c r="D35" s="70">
        <v>0.2</v>
      </c>
      <c r="E35" s="63" t="s">
        <v>1034</v>
      </c>
      <c r="F35" s="71">
        <v>0.5</v>
      </c>
      <c r="G35" s="65">
        <v>3</v>
      </c>
      <c r="H35" s="64">
        <v>36</v>
      </c>
      <c r="I35" s="63">
        <v>100</v>
      </c>
      <c r="J35" s="63"/>
      <c r="K35" s="63">
        <v>100</v>
      </c>
      <c r="L35" s="63" t="s">
        <v>1007</v>
      </c>
      <c r="M35" s="63">
        <v>200</v>
      </c>
      <c r="N35" s="63">
        <v>200</v>
      </c>
      <c r="O35" s="127"/>
      <c r="P35" s="63" t="s">
        <v>1035</v>
      </c>
    </row>
    <row r="36" spans="1:16" ht="13.5" customHeight="1" x14ac:dyDescent="0.25">
      <c r="A36" s="69">
        <v>31</v>
      </c>
      <c r="B36" s="63" t="s">
        <v>1036</v>
      </c>
      <c r="C36" s="63"/>
      <c r="D36" s="63"/>
      <c r="E36" s="63"/>
      <c r="F36" s="63"/>
      <c r="G36" s="63">
        <v>4</v>
      </c>
      <c r="H36" s="64">
        <v>30</v>
      </c>
      <c r="I36" s="63"/>
      <c r="J36" s="63"/>
      <c r="K36" s="63"/>
      <c r="L36" s="63"/>
      <c r="M36" s="63"/>
      <c r="N36" s="63"/>
      <c r="O36" s="127"/>
      <c r="P36" s="63"/>
    </row>
    <row r="37" spans="1:16" ht="13.5" customHeight="1" x14ac:dyDescent="0.25">
      <c r="A37" s="69">
        <v>32</v>
      </c>
      <c r="B37" s="63" t="s">
        <v>1037</v>
      </c>
      <c r="C37" s="63"/>
      <c r="D37" s="63"/>
      <c r="E37" s="63"/>
      <c r="F37" s="63"/>
      <c r="G37" s="63">
        <v>2</v>
      </c>
      <c r="H37" s="64">
        <v>48</v>
      </c>
      <c r="I37" s="63"/>
      <c r="J37" s="63"/>
      <c r="K37" s="63"/>
      <c r="L37" s="63"/>
      <c r="M37" s="63"/>
      <c r="N37" s="63"/>
      <c r="O37" s="127"/>
      <c r="P37" s="63"/>
    </row>
    <row r="38" spans="1:16" x14ac:dyDescent="0.25">
      <c r="A38" s="69">
        <v>33</v>
      </c>
      <c r="B38" s="63" t="s">
        <v>1038</v>
      </c>
      <c r="C38" s="63"/>
      <c r="D38" s="63"/>
      <c r="E38" s="63" t="s">
        <v>1039</v>
      </c>
      <c r="F38" s="71">
        <v>0.7</v>
      </c>
      <c r="G38" s="63"/>
      <c r="H38" s="64">
        <v>30</v>
      </c>
      <c r="I38" s="63"/>
      <c r="J38" s="63"/>
      <c r="K38" s="63"/>
      <c r="L38" s="63"/>
      <c r="M38" s="63"/>
      <c r="N38" s="63"/>
      <c r="O38" s="127"/>
      <c r="P38" s="63"/>
    </row>
    <row r="39" spans="1:16" ht="13.5" customHeight="1" x14ac:dyDescent="0.25">
      <c r="A39" s="69">
        <v>34</v>
      </c>
      <c r="B39" s="63" t="s">
        <v>178</v>
      </c>
      <c r="C39" s="63" t="s">
        <v>995</v>
      </c>
      <c r="D39" s="64"/>
      <c r="E39" s="63"/>
      <c r="F39" s="63"/>
      <c r="G39" s="65">
        <v>2</v>
      </c>
      <c r="H39" s="64">
        <v>30</v>
      </c>
      <c r="I39" s="63"/>
      <c r="J39" s="63"/>
      <c r="K39" s="63"/>
      <c r="L39" s="63"/>
      <c r="M39" s="63"/>
      <c r="N39" s="63"/>
      <c r="O39" s="127"/>
      <c r="P39" s="63"/>
    </row>
    <row r="40" spans="1:16" ht="13.5" customHeight="1" x14ac:dyDescent="0.25">
      <c r="A40" s="69">
        <v>35</v>
      </c>
      <c r="B40" s="63" t="s">
        <v>282</v>
      </c>
      <c r="C40" s="63"/>
      <c r="D40" s="63"/>
      <c r="E40" s="63" t="s">
        <v>1014</v>
      </c>
      <c r="F40" s="71">
        <v>0.5</v>
      </c>
      <c r="G40" s="63">
        <v>3</v>
      </c>
      <c r="H40" s="64">
        <v>48</v>
      </c>
      <c r="I40" s="63"/>
      <c r="J40" s="63"/>
      <c r="K40" s="63"/>
      <c r="L40" s="63"/>
      <c r="M40" s="63"/>
      <c r="N40" s="63"/>
      <c r="O40" s="127"/>
      <c r="P40" s="63"/>
    </row>
    <row r="41" spans="1:16" x14ac:dyDescent="0.25">
      <c r="A41" s="69">
        <v>36</v>
      </c>
      <c r="B41" s="63" t="s">
        <v>1040</v>
      </c>
      <c r="C41" s="63" t="s">
        <v>1041</v>
      </c>
      <c r="D41" s="64"/>
      <c r="E41" s="63" t="s">
        <v>1014</v>
      </c>
      <c r="F41" s="71">
        <v>0.7</v>
      </c>
      <c r="G41" s="65"/>
      <c r="H41" s="64"/>
      <c r="I41" s="63"/>
      <c r="J41" s="63"/>
      <c r="K41" s="63"/>
      <c r="L41" s="63"/>
      <c r="M41" s="63"/>
      <c r="N41" s="63"/>
      <c r="O41" s="127"/>
      <c r="P41" s="63"/>
    </row>
    <row r="42" spans="1:16" x14ac:dyDescent="0.25">
      <c r="A42" s="69">
        <v>37</v>
      </c>
      <c r="B42" s="63" t="s">
        <v>1042</v>
      </c>
      <c r="C42" s="63"/>
      <c r="D42" s="63"/>
      <c r="E42" s="63" t="s">
        <v>97</v>
      </c>
      <c r="F42" s="71">
        <v>0.7</v>
      </c>
      <c r="G42" s="63"/>
      <c r="H42" s="64"/>
      <c r="I42" s="63"/>
      <c r="J42" s="63"/>
      <c r="K42" s="63"/>
      <c r="L42" s="63"/>
      <c r="M42" s="63"/>
      <c r="N42" s="63"/>
      <c r="O42" s="127"/>
      <c r="P42" s="63"/>
    </row>
    <row r="43" spans="1:16" x14ac:dyDescent="0.25">
      <c r="A43" s="69">
        <v>38</v>
      </c>
      <c r="B43" s="63" t="s">
        <v>1043</v>
      </c>
      <c r="C43" s="63" t="s">
        <v>1041</v>
      </c>
      <c r="D43" s="64"/>
      <c r="E43" s="63" t="s">
        <v>1044</v>
      </c>
      <c r="F43" s="71">
        <v>0.5</v>
      </c>
      <c r="G43" s="65"/>
      <c r="H43" s="64"/>
      <c r="I43" s="63"/>
      <c r="J43" s="63"/>
      <c r="K43" s="63"/>
      <c r="L43" s="63"/>
      <c r="M43" s="63"/>
      <c r="N43" s="63"/>
      <c r="O43" s="127"/>
      <c r="P43" s="63"/>
    </row>
    <row r="44" spans="1:16" x14ac:dyDescent="0.25">
      <c r="A44" s="69">
        <v>39</v>
      </c>
      <c r="B44" s="63" t="s">
        <v>1045</v>
      </c>
      <c r="C44" s="63"/>
      <c r="D44" s="63"/>
      <c r="E44" s="63" t="s">
        <v>1014</v>
      </c>
      <c r="F44" s="71">
        <v>0.5</v>
      </c>
      <c r="G44" s="63"/>
      <c r="H44" s="64"/>
      <c r="I44" s="63"/>
      <c r="J44" s="63"/>
      <c r="K44" s="63"/>
      <c r="L44" s="63"/>
      <c r="M44" s="63"/>
      <c r="N44" s="63"/>
      <c r="O44" s="127"/>
      <c r="P44" s="63"/>
    </row>
    <row r="45" spans="1:16" ht="13.5" customHeight="1" x14ac:dyDescent="0.25">
      <c r="A45" s="69">
        <v>40</v>
      </c>
      <c r="B45" s="63" t="s">
        <v>1046</v>
      </c>
      <c r="C45" s="63"/>
      <c r="D45" s="63"/>
      <c r="E45" s="63"/>
      <c r="F45" s="63"/>
      <c r="G45" s="63">
        <v>1</v>
      </c>
      <c r="H45" s="64">
        <v>24</v>
      </c>
      <c r="I45" s="63"/>
      <c r="J45" s="63"/>
      <c r="K45" s="63"/>
      <c r="L45" s="63"/>
      <c r="M45" s="63"/>
      <c r="N45" s="63"/>
      <c r="O45" s="127"/>
      <c r="P45" s="63"/>
    </row>
    <row r="46" spans="1:16" ht="13.5" customHeight="1" x14ac:dyDescent="0.25">
      <c r="A46" s="69">
        <v>41</v>
      </c>
      <c r="B46" s="63" t="s">
        <v>955</v>
      </c>
      <c r="C46" s="63"/>
      <c r="D46" s="63"/>
      <c r="E46" s="63" t="s">
        <v>97</v>
      </c>
      <c r="F46" s="71">
        <v>0.7</v>
      </c>
      <c r="G46" s="63">
        <v>2</v>
      </c>
      <c r="H46" s="64">
        <v>24</v>
      </c>
      <c r="I46" s="63"/>
      <c r="J46" s="63"/>
      <c r="K46" s="63"/>
      <c r="L46" s="63"/>
      <c r="M46" s="63"/>
      <c r="N46" s="63"/>
      <c r="O46" s="127"/>
      <c r="P46" s="63"/>
    </row>
    <row r="47" spans="1:16" ht="13.5" customHeight="1" x14ac:dyDescent="0.25">
      <c r="A47" s="69">
        <v>42</v>
      </c>
      <c r="B47" s="63" t="s">
        <v>1047</v>
      </c>
      <c r="C47" s="63"/>
      <c r="D47" s="63"/>
      <c r="E47" s="63"/>
      <c r="F47" s="63"/>
      <c r="G47" s="63">
        <v>3</v>
      </c>
      <c r="H47" s="64">
        <v>24</v>
      </c>
      <c r="I47" s="63"/>
      <c r="J47" s="63"/>
      <c r="K47" s="63"/>
      <c r="L47" s="63"/>
      <c r="M47" s="63"/>
      <c r="N47" s="63"/>
      <c r="O47" s="127"/>
      <c r="P47" s="63"/>
    </row>
    <row r="48" spans="1:16" ht="13.5" customHeight="1" x14ac:dyDescent="0.25">
      <c r="A48" s="69">
        <v>43</v>
      </c>
      <c r="B48" s="63" t="s">
        <v>1048</v>
      </c>
      <c r="C48" s="63"/>
      <c r="D48" s="63"/>
      <c r="E48" s="63"/>
      <c r="F48" s="63"/>
      <c r="G48" s="63">
        <v>1.5</v>
      </c>
      <c r="H48" s="64">
        <v>30</v>
      </c>
      <c r="I48" s="63"/>
      <c r="J48" s="63"/>
      <c r="K48" s="63"/>
      <c r="L48" s="63"/>
      <c r="M48" s="63"/>
      <c r="N48" s="63"/>
      <c r="O48" s="127"/>
      <c r="P48" s="63"/>
    </row>
    <row r="49" spans="1:16" ht="13.5" customHeight="1" x14ac:dyDescent="0.25">
      <c r="A49" s="69">
        <v>44</v>
      </c>
      <c r="B49" s="63" t="s">
        <v>1049</v>
      </c>
      <c r="C49" s="63"/>
      <c r="D49" s="63"/>
      <c r="E49" s="63"/>
      <c r="F49" s="63"/>
      <c r="G49" s="63">
        <v>7</v>
      </c>
      <c r="H49" s="64">
        <v>36</v>
      </c>
      <c r="I49" s="63"/>
      <c r="J49" s="63"/>
      <c r="K49" s="63"/>
      <c r="L49" s="63"/>
      <c r="M49" s="63"/>
      <c r="N49" s="63"/>
      <c r="O49" s="127"/>
      <c r="P49" s="63"/>
    </row>
    <row r="50" spans="1:16" ht="13.5" customHeight="1" x14ac:dyDescent="0.25">
      <c r="A50" s="69">
        <v>45</v>
      </c>
      <c r="B50" s="63" t="s">
        <v>726</v>
      </c>
      <c r="C50" s="63"/>
      <c r="D50" s="63"/>
      <c r="E50" s="63"/>
      <c r="F50" s="63"/>
      <c r="G50" s="63">
        <v>1</v>
      </c>
      <c r="H50" s="64">
        <v>30</v>
      </c>
      <c r="I50" s="63"/>
      <c r="J50" s="63"/>
      <c r="K50" s="63"/>
      <c r="L50" s="63"/>
      <c r="M50" s="63"/>
      <c r="N50" s="63"/>
      <c r="O50" s="127"/>
      <c r="P50" s="63"/>
    </row>
    <row r="51" spans="1:16" ht="13.5" customHeight="1" x14ac:dyDescent="0.25">
      <c r="A51" s="69">
        <v>46</v>
      </c>
      <c r="B51" s="63" t="s">
        <v>306</v>
      </c>
      <c r="C51" s="63"/>
      <c r="D51" s="63"/>
      <c r="E51" s="63" t="s">
        <v>97</v>
      </c>
      <c r="F51" s="71">
        <v>0.5</v>
      </c>
      <c r="G51" s="63"/>
      <c r="H51" s="64"/>
      <c r="I51" s="63"/>
      <c r="J51" s="63"/>
      <c r="K51" s="63"/>
      <c r="L51" s="63"/>
      <c r="M51" s="63"/>
      <c r="N51" s="63"/>
      <c r="O51" s="127"/>
      <c r="P51" s="63"/>
    </row>
    <row r="52" spans="1:16" ht="13.5" customHeight="1" x14ac:dyDescent="0.25">
      <c r="A52" s="69">
        <v>47</v>
      </c>
      <c r="B52" s="63" t="s">
        <v>1050</v>
      </c>
      <c r="C52" s="63" t="s">
        <v>1041</v>
      </c>
      <c r="D52" s="70">
        <v>0.3</v>
      </c>
      <c r="E52" s="63"/>
      <c r="F52" s="63"/>
      <c r="G52" s="65">
        <v>4</v>
      </c>
      <c r="H52" s="64">
        <v>40</v>
      </c>
      <c r="I52" s="63">
        <v>2500</v>
      </c>
      <c r="J52" s="63"/>
      <c r="K52" s="63">
        <v>2500</v>
      </c>
      <c r="L52" s="63" t="s">
        <v>1051</v>
      </c>
      <c r="M52" s="63">
        <v>300</v>
      </c>
      <c r="N52" s="63"/>
      <c r="O52" s="127">
        <v>300</v>
      </c>
      <c r="P52" s="63" t="s">
        <v>1052</v>
      </c>
    </row>
    <row r="53" spans="1:16" ht="13.5" customHeight="1" x14ac:dyDescent="0.25">
      <c r="A53" s="69">
        <v>48</v>
      </c>
      <c r="B53" s="63" t="s">
        <v>1053</v>
      </c>
      <c r="C53" s="63"/>
      <c r="D53" s="63"/>
      <c r="E53" s="63"/>
      <c r="F53" s="63"/>
      <c r="G53" s="63">
        <v>1</v>
      </c>
      <c r="H53" s="64">
        <v>36</v>
      </c>
      <c r="I53" s="63"/>
      <c r="J53" s="63"/>
      <c r="K53" s="63"/>
      <c r="L53" s="63"/>
      <c r="M53" s="63"/>
      <c r="N53" s="63"/>
      <c r="O53" s="127"/>
      <c r="P53" s="63"/>
    </row>
    <row r="54" spans="1:16" x14ac:dyDescent="0.25">
      <c r="A54" s="69">
        <v>49</v>
      </c>
      <c r="B54" s="63" t="s">
        <v>1054</v>
      </c>
      <c r="C54" s="63" t="s">
        <v>1041</v>
      </c>
      <c r="D54" s="70">
        <v>0.3</v>
      </c>
      <c r="E54" s="63"/>
      <c r="F54" s="63"/>
      <c r="G54" s="65"/>
      <c r="H54" s="64"/>
      <c r="I54" s="63">
        <v>300</v>
      </c>
      <c r="J54" s="63"/>
      <c r="K54" s="63">
        <v>300</v>
      </c>
      <c r="L54" s="63" t="s">
        <v>1055</v>
      </c>
      <c r="M54" s="63"/>
      <c r="N54" s="63"/>
      <c r="O54" s="127"/>
      <c r="P54" s="63"/>
    </row>
    <row r="55" spans="1:16" ht="13.5" customHeight="1" x14ac:dyDescent="0.25">
      <c r="A55" s="69">
        <v>50</v>
      </c>
      <c r="B55" s="63" t="s">
        <v>900</v>
      </c>
      <c r="C55" s="63"/>
      <c r="D55" s="63"/>
      <c r="E55" s="63"/>
      <c r="F55" s="63"/>
      <c r="G55" s="63">
        <v>5</v>
      </c>
      <c r="H55" s="64">
        <v>24</v>
      </c>
      <c r="I55" s="63">
        <v>500</v>
      </c>
      <c r="J55" s="63"/>
      <c r="K55" s="63">
        <v>500</v>
      </c>
      <c r="L55" s="63" t="s">
        <v>1051</v>
      </c>
      <c r="M55" s="63"/>
      <c r="N55" s="63"/>
      <c r="O55" s="127"/>
      <c r="P55" s="63"/>
    </row>
    <row r="56" spans="1:16" ht="13.5" customHeight="1" x14ac:dyDescent="0.25">
      <c r="A56" s="69">
        <v>51</v>
      </c>
      <c r="B56" s="63" t="s">
        <v>1056</v>
      </c>
      <c r="C56" s="63"/>
      <c r="D56" s="63"/>
      <c r="E56" s="63"/>
      <c r="F56" s="63"/>
      <c r="G56" s="63">
        <v>1</v>
      </c>
      <c r="H56" s="64">
        <v>48</v>
      </c>
      <c r="I56" s="63"/>
      <c r="J56" s="63"/>
      <c r="K56" s="63"/>
      <c r="L56" s="63"/>
      <c r="M56" s="63"/>
      <c r="N56" s="63"/>
      <c r="O56" s="127"/>
      <c r="P56" s="63"/>
    </row>
    <row r="57" spans="1:16" x14ac:dyDescent="0.25">
      <c r="A57" s="69">
        <v>52</v>
      </c>
      <c r="B57" s="63" t="s">
        <v>1057</v>
      </c>
      <c r="C57" s="63" t="s">
        <v>1041</v>
      </c>
      <c r="D57" s="70">
        <v>0.5</v>
      </c>
      <c r="E57" s="63" t="s">
        <v>97</v>
      </c>
      <c r="F57" s="71">
        <v>0.5</v>
      </c>
      <c r="G57" s="65"/>
      <c r="H57" s="64"/>
      <c r="I57" s="63"/>
      <c r="J57" s="63"/>
      <c r="K57" s="63"/>
      <c r="L57" s="63"/>
      <c r="M57" s="63"/>
      <c r="N57" s="63"/>
      <c r="O57" s="127"/>
      <c r="P57" s="63"/>
    </row>
    <row r="58" spans="1:16" ht="13.5" customHeight="1" x14ac:dyDescent="0.25">
      <c r="A58" s="69">
        <v>53</v>
      </c>
      <c r="B58" s="63" t="s">
        <v>1058</v>
      </c>
      <c r="C58" s="63"/>
      <c r="D58" s="63"/>
      <c r="E58" s="63"/>
      <c r="F58" s="63"/>
      <c r="G58" s="63">
        <v>1</v>
      </c>
      <c r="H58" s="64">
        <v>24</v>
      </c>
      <c r="I58" s="63"/>
      <c r="J58" s="63"/>
      <c r="K58" s="63"/>
      <c r="L58" s="63"/>
      <c r="M58" s="63"/>
      <c r="N58" s="63"/>
      <c r="O58" s="127"/>
      <c r="P58" s="63"/>
    </row>
    <row r="59" spans="1:16" ht="13.5" customHeight="1" x14ac:dyDescent="0.25">
      <c r="A59" s="69">
        <v>54</v>
      </c>
      <c r="B59" s="63" t="s">
        <v>1059</v>
      </c>
      <c r="C59" s="63"/>
      <c r="D59" s="63"/>
      <c r="E59" s="63" t="s">
        <v>1060</v>
      </c>
      <c r="F59" s="71">
        <v>0.3</v>
      </c>
      <c r="G59" s="63">
        <v>0.6</v>
      </c>
      <c r="H59" s="64">
        <v>36</v>
      </c>
      <c r="I59" s="63">
        <v>300</v>
      </c>
      <c r="J59" s="63"/>
      <c r="K59" s="63">
        <v>300</v>
      </c>
      <c r="L59" s="63" t="s">
        <v>1061</v>
      </c>
      <c r="M59" s="63"/>
      <c r="N59" s="63"/>
      <c r="O59" s="127"/>
      <c r="P59" s="63"/>
    </row>
    <row r="60" spans="1:16" ht="13.5" customHeight="1" x14ac:dyDescent="0.25">
      <c r="A60" s="69">
        <v>55</v>
      </c>
      <c r="B60" s="63" t="s">
        <v>1062</v>
      </c>
      <c r="C60" s="63"/>
      <c r="D60" s="63"/>
      <c r="E60" s="63"/>
      <c r="F60" s="63"/>
      <c r="G60" s="63">
        <v>1</v>
      </c>
      <c r="H60" s="64">
        <v>24</v>
      </c>
      <c r="I60" s="63"/>
      <c r="J60" s="63"/>
      <c r="K60" s="63"/>
      <c r="L60" s="63"/>
      <c r="M60" s="63"/>
      <c r="N60" s="63"/>
      <c r="O60" s="127"/>
      <c r="P60" s="63"/>
    </row>
    <row r="61" spans="1:16" ht="13.5" customHeight="1" x14ac:dyDescent="0.25">
      <c r="A61" s="69">
        <v>56</v>
      </c>
      <c r="B61" s="63" t="s">
        <v>1063</v>
      </c>
      <c r="C61" s="63"/>
      <c r="D61" s="63"/>
      <c r="E61" s="63" t="s">
        <v>1014</v>
      </c>
      <c r="F61" s="63"/>
      <c r="G61" s="63">
        <v>3</v>
      </c>
      <c r="H61" s="64">
        <v>24</v>
      </c>
      <c r="I61" s="63"/>
      <c r="J61" s="63"/>
      <c r="K61" s="63"/>
      <c r="L61" s="63"/>
      <c r="M61" s="63"/>
      <c r="N61" s="63"/>
      <c r="O61" s="127"/>
      <c r="P61" s="63"/>
    </row>
    <row r="62" spans="1:16" x14ac:dyDescent="0.25">
      <c r="A62" s="69">
        <v>57</v>
      </c>
      <c r="B62" s="63" t="s">
        <v>1064</v>
      </c>
      <c r="C62" s="63"/>
      <c r="D62" s="63"/>
      <c r="E62" s="63" t="s">
        <v>1014</v>
      </c>
      <c r="F62" s="63"/>
      <c r="G62" s="63"/>
      <c r="H62" s="64"/>
      <c r="I62" s="63">
        <v>500</v>
      </c>
      <c r="J62" s="63"/>
      <c r="K62" s="63">
        <v>500</v>
      </c>
      <c r="L62" s="63" t="s">
        <v>1030</v>
      </c>
      <c r="M62" s="63"/>
      <c r="N62" s="63"/>
      <c r="O62" s="127"/>
      <c r="P62" s="63"/>
    </row>
    <row r="63" spans="1:16" ht="13.5" customHeight="1" x14ac:dyDescent="0.25">
      <c r="A63" s="69">
        <v>58</v>
      </c>
      <c r="B63" s="63" t="s">
        <v>1065</v>
      </c>
      <c r="C63" s="63" t="s">
        <v>1041</v>
      </c>
      <c r="D63" s="70">
        <v>0.1</v>
      </c>
      <c r="E63" s="63"/>
      <c r="F63" s="63"/>
      <c r="G63" s="65">
        <v>1.5</v>
      </c>
      <c r="H63" s="64">
        <v>30</v>
      </c>
      <c r="I63" s="63"/>
      <c r="J63" s="63"/>
      <c r="K63" s="63"/>
      <c r="L63" s="63"/>
      <c r="M63" s="63"/>
      <c r="N63" s="63"/>
      <c r="O63" s="127"/>
      <c r="P63" s="63"/>
    </row>
    <row r="64" spans="1:16" ht="13.5" customHeight="1" x14ac:dyDescent="0.25">
      <c r="A64" s="69">
        <v>59</v>
      </c>
      <c r="B64" s="63" t="s">
        <v>1066</v>
      </c>
      <c r="C64" s="63"/>
      <c r="D64" s="63"/>
      <c r="E64" s="63"/>
      <c r="F64" s="63"/>
      <c r="G64" s="63">
        <v>0.7</v>
      </c>
      <c r="H64" s="64">
        <v>24</v>
      </c>
      <c r="I64" s="63"/>
      <c r="J64" s="63"/>
      <c r="K64" s="63"/>
      <c r="L64" s="63"/>
      <c r="M64" s="63">
        <v>400</v>
      </c>
      <c r="N64" s="63"/>
      <c r="O64" s="127">
        <v>400</v>
      </c>
      <c r="P64" s="63" t="s">
        <v>997</v>
      </c>
    </row>
    <row r="65" spans="1:16" ht="13.5" customHeight="1" x14ac:dyDescent="0.25">
      <c r="A65" s="69">
        <v>60</v>
      </c>
      <c r="B65" s="63" t="s">
        <v>1067</v>
      </c>
      <c r="C65" s="63"/>
      <c r="D65" s="63"/>
      <c r="E65" s="63"/>
      <c r="F65" s="63"/>
      <c r="G65" s="63">
        <v>0.5</v>
      </c>
      <c r="H65" s="64">
        <v>48</v>
      </c>
      <c r="I65" s="63"/>
      <c r="J65" s="63"/>
      <c r="K65" s="63"/>
      <c r="L65" s="63"/>
      <c r="M65" s="63"/>
      <c r="N65" s="63"/>
      <c r="O65" s="127"/>
      <c r="P65" s="63"/>
    </row>
    <row r="66" spans="1:16" ht="13.5" customHeight="1" x14ac:dyDescent="0.25">
      <c r="A66" s="69">
        <v>61</v>
      </c>
      <c r="B66" s="63" t="s">
        <v>1068</v>
      </c>
      <c r="C66" s="63"/>
      <c r="D66" s="63"/>
      <c r="E66" s="63"/>
      <c r="F66" s="63"/>
      <c r="G66" s="63">
        <v>1</v>
      </c>
      <c r="H66" s="64">
        <v>20</v>
      </c>
      <c r="I66" s="63"/>
      <c r="J66" s="63"/>
      <c r="K66" s="63"/>
      <c r="L66" s="63"/>
      <c r="M66" s="63">
        <v>800</v>
      </c>
      <c r="N66" s="63"/>
      <c r="O66" s="127">
        <v>800</v>
      </c>
      <c r="P66" s="63" t="s">
        <v>997</v>
      </c>
    </row>
    <row r="67" spans="1:16" ht="13.5" customHeight="1" x14ac:dyDescent="0.25">
      <c r="A67" s="69">
        <v>62</v>
      </c>
      <c r="B67" s="63" t="s">
        <v>1069</v>
      </c>
      <c r="C67" s="63"/>
      <c r="D67" s="63"/>
      <c r="E67" s="63"/>
      <c r="F67" s="63"/>
      <c r="G67" s="63">
        <v>1</v>
      </c>
      <c r="H67" s="64">
        <v>30</v>
      </c>
      <c r="I67" s="63"/>
      <c r="J67" s="63"/>
      <c r="K67" s="63"/>
      <c r="L67" s="63"/>
      <c r="M67" s="63"/>
      <c r="N67" s="63"/>
      <c r="O67" s="127"/>
      <c r="P67" s="63"/>
    </row>
    <row r="68" spans="1:16" ht="13.5" customHeight="1" x14ac:dyDescent="0.25">
      <c r="A68" s="69">
        <v>63</v>
      </c>
      <c r="B68" s="63" t="s">
        <v>1070</v>
      </c>
      <c r="C68" s="63"/>
      <c r="D68" s="63"/>
      <c r="E68" s="63"/>
      <c r="F68" s="63"/>
      <c r="G68" s="63">
        <v>0.5</v>
      </c>
      <c r="H68" s="64">
        <v>24</v>
      </c>
      <c r="I68" s="63"/>
      <c r="J68" s="63"/>
      <c r="K68" s="63"/>
      <c r="L68" s="63"/>
      <c r="M68" s="63"/>
      <c r="N68" s="63"/>
      <c r="O68" s="127"/>
      <c r="P68" s="63"/>
    </row>
    <row r="69" spans="1:16" ht="13.5" customHeight="1" x14ac:dyDescent="0.25">
      <c r="A69" s="69">
        <v>64</v>
      </c>
      <c r="B69" s="63" t="s">
        <v>1071</v>
      </c>
      <c r="C69" s="63" t="s">
        <v>1041</v>
      </c>
      <c r="D69" s="70">
        <v>0.2</v>
      </c>
      <c r="E69" s="63" t="s">
        <v>97</v>
      </c>
      <c r="F69" s="71">
        <v>0.5</v>
      </c>
      <c r="G69" s="65">
        <v>3.5</v>
      </c>
      <c r="H69" s="64">
        <v>12</v>
      </c>
      <c r="I69" s="63">
        <v>1300</v>
      </c>
      <c r="J69" s="63"/>
      <c r="K69" s="63">
        <v>1300</v>
      </c>
      <c r="L69" s="63" t="s">
        <v>1051</v>
      </c>
      <c r="M69" s="63">
        <v>800</v>
      </c>
      <c r="N69" s="63"/>
      <c r="O69" s="127">
        <v>800</v>
      </c>
      <c r="P69" s="63" t="s">
        <v>1004</v>
      </c>
    </row>
    <row r="70" spans="1:16" ht="13.5" customHeight="1" x14ac:dyDescent="0.25">
      <c r="A70" s="69">
        <v>65</v>
      </c>
      <c r="B70" s="63" t="s">
        <v>1072</v>
      </c>
      <c r="C70" s="63"/>
      <c r="D70" s="63"/>
      <c r="E70" s="63"/>
      <c r="F70" s="63"/>
      <c r="G70" s="63">
        <v>0.5</v>
      </c>
      <c r="H70" s="64">
        <v>36</v>
      </c>
      <c r="I70" s="63"/>
      <c r="J70" s="63"/>
      <c r="K70" s="63"/>
      <c r="L70" s="63"/>
      <c r="M70" s="63"/>
      <c r="N70" s="63"/>
      <c r="O70" s="127"/>
      <c r="P70" s="63"/>
    </row>
    <row r="71" spans="1:16" ht="13.5" customHeight="1" x14ac:dyDescent="0.25">
      <c r="A71" s="69">
        <v>66</v>
      </c>
      <c r="B71" s="63" t="s">
        <v>1073</v>
      </c>
      <c r="C71" s="63"/>
      <c r="D71" s="63"/>
      <c r="E71" s="63"/>
      <c r="F71" s="63"/>
      <c r="G71" s="63">
        <v>2.5</v>
      </c>
      <c r="H71" s="64">
        <v>60</v>
      </c>
      <c r="I71" s="63"/>
      <c r="J71" s="63"/>
      <c r="K71" s="63"/>
      <c r="L71" s="63"/>
      <c r="M71" s="63"/>
      <c r="N71" s="63"/>
      <c r="O71" s="127"/>
      <c r="P71" s="63"/>
    </row>
    <row r="72" spans="1:16" ht="13.5" customHeight="1" x14ac:dyDescent="0.25">
      <c r="A72" s="69">
        <v>67</v>
      </c>
      <c r="B72" s="63" t="s">
        <v>1074</v>
      </c>
      <c r="C72" s="63"/>
      <c r="D72" s="63"/>
      <c r="E72" s="63"/>
      <c r="F72" s="63"/>
      <c r="G72" s="63">
        <v>1</v>
      </c>
      <c r="H72" s="64">
        <v>36</v>
      </c>
      <c r="I72" s="63"/>
      <c r="J72" s="63"/>
      <c r="K72" s="63"/>
      <c r="L72" s="63"/>
      <c r="M72" s="63"/>
      <c r="N72" s="63"/>
      <c r="O72" s="127"/>
      <c r="P72" s="63"/>
    </row>
    <row r="73" spans="1:16" ht="13.5" customHeight="1" x14ac:dyDescent="0.25">
      <c r="A73" s="69">
        <v>68</v>
      </c>
      <c r="B73" s="63" t="s">
        <v>1075</v>
      </c>
      <c r="C73" s="63"/>
      <c r="D73" s="63"/>
      <c r="E73" s="63"/>
      <c r="F73" s="63"/>
      <c r="G73" s="63">
        <v>0.15</v>
      </c>
      <c r="H73" s="64">
        <v>24</v>
      </c>
      <c r="I73" s="63"/>
      <c r="J73" s="63"/>
      <c r="K73" s="63"/>
      <c r="L73" s="63"/>
      <c r="M73" s="63"/>
      <c r="N73" s="63"/>
      <c r="O73" s="127"/>
      <c r="P73" s="63"/>
    </row>
    <row r="74" spans="1:16" ht="13.5" customHeight="1" x14ac:dyDescent="0.25">
      <c r="A74" s="69">
        <v>69</v>
      </c>
      <c r="B74" s="63" t="s">
        <v>1076</v>
      </c>
      <c r="C74" s="63"/>
      <c r="D74" s="63"/>
      <c r="E74" s="63"/>
      <c r="F74" s="63"/>
      <c r="G74" s="63">
        <v>0.5</v>
      </c>
      <c r="H74" s="64">
        <v>30</v>
      </c>
      <c r="I74" s="63"/>
      <c r="J74" s="63"/>
      <c r="K74" s="63"/>
      <c r="L74" s="63"/>
      <c r="M74" s="63"/>
      <c r="N74" s="63"/>
      <c r="O74" s="127"/>
      <c r="P74" s="63"/>
    </row>
    <row r="75" spans="1:16" x14ac:dyDescent="0.25">
      <c r="A75" s="69">
        <v>70</v>
      </c>
      <c r="B75" s="63" t="s">
        <v>1077</v>
      </c>
      <c r="C75" s="63"/>
      <c r="D75" s="63"/>
      <c r="E75" s="63" t="s">
        <v>97</v>
      </c>
      <c r="F75" s="71">
        <v>0.7</v>
      </c>
      <c r="G75" s="63"/>
      <c r="H75" s="64"/>
      <c r="I75" s="63"/>
      <c r="J75" s="63"/>
      <c r="K75" s="63"/>
      <c r="L75" s="63"/>
      <c r="M75" s="63"/>
      <c r="N75" s="63"/>
      <c r="O75" s="127"/>
      <c r="P75" s="63"/>
    </row>
    <row r="76" spans="1:16" x14ac:dyDescent="0.25">
      <c r="A76" s="69">
        <v>71</v>
      </c>
      <c r="B76" s="63" t="s">
        <v>502</v>
      </c>
      <c r="C76" s="63"/>
      <c r="D76" s="63"/>
      <c r="E76" s="63"/>
      <c r="F76" s="63"/>
      <c r="G76" s="63"/>
      <c r="H76" s="64"/>
      <c r="I76" s="63"/>
      <c r="J76" s="63"/>
      <c r="K76" s="63"/>
      <c r="L76" s="63"/>
      <c r="M76" s="63">
        <v>500</v>
      </c>
      <c r="N76" s="63"/>
      <c r="O76" s="127">
        <v>500</v>
      </c>
      <c r="P76" s="63" t="s">
        <v>1001</v>
      </c>
    </row>
    <row r="77" spans="1:16" ht="13.5" customHeight="1" x14ac:dyDescent="0.25">
      <c r="A77" s="69">
        <v>72</v>
      </c>
      <c r="B77" s="63" t="s">
        <v>1078</v>
      </c>
      <c r="C77" s="63"/>
      <c r="D77" s="63"/>
      <c r="E77" s="63"/>
      <c r="F77" s="63"/>
      <c r="G77" s="63">
        <v>0.5</v>
      </c>
      <c r="H77" s="64">
        <v>60</v>
      </c>
      <c r="I77" s="63"/>
      <c r="J77" s="63"/>
      <c r="K77" s="63"/>
      <c r="L77" s="63"/>
      <c r="M77" s="63"/>
      <c r="N77" s="63"/>
      <c r="O77" s="127"/>
      <c r="P77" s="63"/>
    </row>
    <row r="78" spans="1:16" x14ac:dyDescent="0.25">
      <c r="A78" s="69">
        <v>73</v>
      </c>
      <c r="B78" s="74" t="s">
        <v>1079</v>
      </c>
      <c r="C78" s="63"/>
      <c r="D78" s="63"/>
      <c r="E78" s="63"/>
      <c r="F78" s="63"/>
      <c r="G78" s="63"/>
      <c r="H78" s="64"/>
      <c r="I78" s="63">
        <v>3000</v>
      </c>
      <c r="J78" s="63">
        <v>3000</v>
      </c>
      <c r="K78" s="71"/>
      <c r="L78" s="63" t="s">
        <v>1051</v>
      </c>
      <c r="M78" s="63"/>
      <c r="N78" s="63"/>
      <c r="O78" s="127"/>
      <c r="P78" s="63"/>
    </row>
    <row r="79" spans="1:16" ht="13.5" customHeight="1" x14ac:dyDescent="0.25">
      <c r="A79" s="69">
        <v>74</v>
      </c>
      <c r="B79" s="63" t="s">
        <v>1080</v>
      </c>
      <c r="C79" s="63"/>
      <c r="D79" s="63"/>
      <c r="E79" s="63"/>
      <c r="F79" s="63"/>
      <c r="G79" s="63">
        <v>0.5</v>
      </c>
      <c r="H79" s="64">
        <v>24</v>
      </c>
      <c r="I79" s="63"/>
      <c r="J79" s="63"/>
      <c r="K79" s="63"/>
      <c r="L79" s="63"/>
      <c r="M79" s="63"/>
      <c r="N79" s="63"/>
      <c r="O79" s="127"/>
      <c r="P79" s="63"/>
    </row>
    <row r="80" spans="1:16" ht="13.5" customHeight="1" x14ac:dyDescent="0.25">
      <c r="A80" s="69">
        <v>75</v>
      </c>
      <c r="B80" s="63" t="s">
        <v>1081</v>
      </c>
      <c r="C80" s="63"/>
      <c r="D80" s="63"/>
      <c r="E80" s="63"/>
      <c r="F80" s="63"/>
      <c r="G80" s="63">
        <v>4</v>
      </c>
      <c r="H80" s="64">
        <v>24</v>
      </c>
      <c r="I80" s="63"/>
      <c r="J80" s="63"/>
      <c r="K80" s="63"/>
      <c r="L80" s="63"/>
      <c r="M80" s="63">
        <v>400</v>
      </c>
      <c r="N80" s="63">
        <v>400</v>
      </c>
      <c r="O80" s="127"/>
      <c r="P80" s="63" t="s">
        <v>994</v>
      </c>
    </row>
    <row r="81" spans="1:16" ht="13.5" customHeight="1" x14ac:dyDescent="0.25">
      <c r="A81" s="69">
        <v>76</v>
      </c>
      <c r="B81" s="63" t="s">
        <v>1082</v>
      </c>
      <c r="C81" s="63"/>
      <c r="D81" s="63"/>
      <c r="E81" s="63" t="s">
        <v>1014</v>
      </c>
      <c r="F81" s="71">
        <v>0.5</v>
      </c>
      <c r="G81" s="63">
        <v>0.5</v>
      </c>
      <c r="H81" s="64">
        <v>60</v>
      </c>
      <c r="I81" s="63"/>
      <c r="J81" s="63"/>
      <c r="K81" s="63"/>
      <c r="L81" s="63"/>
      <c r="M81" s="63">
        <v>300</v>
      </c>
      <c r="N81" s="63">
        <v>300</v>
      </c>
      <c r="O81" s="127"/>
      <c r="P81" s="63" t="s">
        <v>1004</v>
      </c>
    </row>
    <row r="82" spans="1:16" ht="13.5" customHeight="1" x14ac:dyDescent="0.25">
      <c r="A82" s="69">
        <v>77</v>
      </c>
      <c r="B82" s="63" t="s">
        <v>1083</v>
      </c>
      <c r="C82" s="63"/>
      <c r="D82" s="63"/>
      <c r="E82" s="63"/>
      <c r="F82" s="63"/>
      <c r="G82" s="63">
        <v>9</v>
      </c>
      <c r="H82" s="64">
        <v>36</v>
      </c>
      <c r="I82" s="63"/>
      <c r="J82" s="63"/>
      <c r="K82" s="63"/>
      <c r="L82" s="63"/>
      <c r="M82" s="63"/>
      <c r="N82" s="63"/>
      <c r="O82" s="127"/>
      <c r="P82" s="63"/>
    </row>
    <row r="83" spans="1:16" ht="13.5" customHeight="1" x14ac:dyDescent="0.25">
      <c r="A83" s="69">
        <v>78</v>
      </c>
      <c r="B83" s="63" t="s">
        <v>1084</v>
      </c>
      <c r="C83" s="63"/>
      <c r="D83" s="63"/>
      <c r="E83" s="63"/>
      <c r="F83" s="63"/>
      <c r="G83" s="63">
        <v>3</v>
      </c>
      <c r="H83" s="64">
        <v>36</v>
      </c>
      <c r="I83" s="63"/>
      <c r="J83" s="63"/>
      <c r="K83" s="63"/>
      <c r="L83" s="63"/>
      <c r="M83" s="63">
        <v>500</v>
      </c>
      <c r="N83" s="63"/>
      <c r="O83" s="127">
        <v>500</v>
      </c>
      <c r="P83" s="63" t="s">
        <v>1001</v>
      </c>
    </row>
    <row r="84" spans="1:16" ht="13.5" customHeight="1" x14ac:dyDescent="0.25">
      <c r="A84" s="69">
        <v>79</v>
      </c>
      <c r="B84" s="63" t="s">
        <v>1085</v>
      </c>
      <c r="C84" s="63"/>
      <c r="D84" s="63"/>
      <c r="E84" s="63"/>
      <c r="F84" s="63"/>
      <c r="G84" s="63">
        <v>0.5</v>
      </c>
      <c r="H84" s="64">
        <v>36</v>
      </c>
      <c r="I84" s="63">
        <v>300</v>
      </c>
      <c r="J84" s="63"/>
      <c r="K84" s="63">
        <v>300</v>
      </c>
      <c r="L84" s="63" t="s">
        <v>1051</v>
      </c>
      <c r="M84" s="63">
        <v>500</v>
      </c>
      <c r="N84" s="63"/>
      <c r="O84" s="127">
        <v>500</v>
      </c>
      <c r="P84" s="63" t="s">
        <v>1001</v>
      </c>
    </row>
    <row r="85" spans="1:16" ht="13.5" customHeight="1" x14ac:dyDescent="0.25">
      <c r="A85" s="69">
        <v>80</v>
      </c>
      <c r="B85" s="63" t="s">
        <v>1086</v>
      </c>
      <c r="C85" s="63"/>
      <c r="D85" s="63"/>
      <c r="E85" s="63"/>
      <c r="F85" s="63"/>
      <c r="G85" s="63">
        <v>0.5</v>
      </c>
      <c r="H85" s="64">
        <v>24</v>
      </c>
      <c r="I85" s="63"/>
      <c r="J85" s="63"/>
      <c r="K85" s="63"/>
      <c r="L85" s="63"/>
      <c r="M85" s="63"/>
      <c r="N85" s="63"/>
      <c r="O85" s="127"/>
      <c r="P85" s="63"/>
    </row>
    <row r="86" spans="1:16" ht="13.5" customHeight="1" x14ac:dyDescent="0.25">
      <c r="A86" s="69">
        <v>81</v>
      </c>
      <c r="B86" s="63" t="s">
        <v>1087</v>
      </c>
      <c r="C86" s="63" t="s">
        <v>1088</v>
      </c>
      <c r="D86" s="70">
        <v>0.7</v>
      </c>
      <c r="E86" s="63" t="s">
        <v>1014</v>
      </c>
      <c r="F86" s="71">
        <v>0.7</v>
      </c>
      <c r="G86" s="63">
        <v>1</v>
      </c>
      <c r="H86" s="64">
        <v>24</v>
      </c>
      <c r="I86" s="63"/>
      <c r="J86" s="63"/>
      <c r="K86" s="63"/>
      <c r="L86" s="63"/>
      <c r="M86" s="63"/>
      <c r="N86" s="63"/>
      <c r="O86" s="127"/>
      <c r="P86" s="63"/>
    </row>
    <row r="87" spans="1:16" ht="13.5" customHeight="1" x14ac:dyDescent="0.25">
      <c r="A87" s="69">
        <v>82</v>
      </c>
      <c r="B87" s="63" t="s">
        <v>467</v>
      </c>
      <c r="C87" s="63"/>
      <c r="D87" s="63"/>
      <c r="E87" s="63"/>
      <c r="F87" s="63"/>
      <c r="G87" s="63">
        <v>6</v>
      </c>
      <c r="H87" s="64">
        <v>36</v>
      </c>
      <c r="I87" s="63"/>
      <c r="J87" s="63"/>
      <c r="K87" s="63"/>
      <c r="L87" s="63"/>
      <c r="M87" s="63"/>
      <c r="N87" s="63"/>
      <c r="O87" s="127"/>
      <c r="P87" s="63"/>
    </row>
    <row r="88" spans="1:16" ht="13.5" customHeight="1" x14ac:dyDescent="0.25">
      <c r="A88" s="69">
        <v>83</v>
      </c>
      <c r="B88" s="63" t="s">
        <v>660</v>
      </c>
      <c r="C88" s="63"/>
      <c r="D88" s="63"/>
      <c r="E88" s="63"/>
      <c r="F88" s="63"/>
      <c r="G88" s="63">
        <v>1.5</v>
      </c>
      <c r="H88" s="64">
        <v>36</v>
      </c>
      <c r="I88" s="63"/>
      <c r="J88" s="63"/>
      <c r="K88" s="63"/>
      <c r="L88" s="63"/>
      <c r="M88" s="63"/>
      <c r="N88" s="63"/>
      <c r="O88" s="127"/>
      <c r="P88" s="63"/>
    </row>
    <row r="89" spans="1:16" ht="13.5" customHeight="1" x14ac:dyDescent="0.25">
      <c r="A89" s="69">
        <v>84</v>
      </c>
      <c r="B89" s="63" t="s">
        <v>1089</v>
      </c>
      <c r="C89" s="63" t="s">
        <v>1041</v>
      </c>
      <c r="D89" s="70">
        <v>0.3</v>
      </c>
      <c r="E89" s="63" t="s">
        <v>1014</v>
      </c>
      <c r="F89" s="71">
        <v>0.3</v>
      </c>
      <c r="G89" s="63">
        <v>0.5</v>
      </c>
      <c r="H89" s="64">
        <v>36</v>
      </c>
      <c r="I89" s="63">
        <v>3500</v>
      </c>
      <c r="J89" s="63"/>
      <c r="K89" s="63">
        <v>3500</v>
      </c>
      <c r="L89" s="63" t="s">
        <v>1051</v>
      </c>
      <c r="M89" s="63">
        <v>1000</v>
      </c>
      <c r="N89" s="63">
        <v>1000</v>
      </c>
      <c r="O89" s="127"/>
      <c r="P89" s="63" t="s">
        <v>1090</v>
      </c>
    </row>
    <row r="90" spans="1:16" ht="13.5" customHeight="1" x14ac:dyDescent="0.25">
      <c r="A90" s="69">
        <v>85</v>
      </c>
      <c r="B90" s="63" t="s">
        <v>1091</v>
      </c>
      <c r="C90" s="63"/>
      <c r="D90" s="63"/>
      <c r="E90" s="63"/>
      <c r="F90" s="63"/>
      <c r="G90" s="63">
        <v>0.1</v>
      </c>
      <c r="H90" s="64">
        <v>36</v>
      </c>
      <c r="I90" s="63"/>
      <c r="J90" s="63"/>
      <c r="K90" s="63"/>
      <c r="L90" s="63"/>
      <c r="M90" s="63"/>
      <c r="N90" s="63"/>
      <c r="O90" s="127"/>
      <c r="P90" s="63"/>
    </row>
    <row r="91" spans="1:16" ht="13.5" customHeight="1" x14ac:dyDescent="0.25">
      <c r="A91" s="69">
        <v>86</v>
      </c>
      <c r="B91" s="63" t="s">
        <v>283</v>
      </c>
      <c r="C91" s="63" t="s">
        <v>1092</v>
      </c>
      <c r="D91" s="70">
        <v>0.1</v>
      </c>
      <c r="E91" s="63"/>
      <c r="F91" s="63"/>
      <c r="G91" s="63">
        <v>4</v>
      </c>
      <c r="H91" s="64">
        <v>36</v>
      </c>
      <c r="I91" s="63"/>
      <c r="J91" s="63"/>
      <c r="K91" s="63"/>
      <c r="L91" s="63"/>
      <c r="M91" s="63"/>
      <c r="N91" s="63"/>
      <c r="O91" s="127"/>
      <c r="P91" s="63"/>
    </row>
    <row r="92" spans="1:16" ht="13.5" customHeight="1" x14ac:dyDescent="0.25">
      <c r="A92" s="69">
        <v>87</v>
      </c>
      <c r="B92" s="63" t="s">
        <v>1093</v>
      </c>
      <c r="C92" s="63"/>
      <c r="D92" s="63"/>
      <c r="E92" s="63"/>
      <c r="F92" s="63"/>
      <c r="G92" s="63">
        <v>4</v>
      </c>
      <c r="H92" s="64">
        <v>36</v>
      </c>
      <c r="I92" s="63"/>
      <c r="J92" s="63"/>
      <c r="K92" s="63"/>
      <c r="L92" s="63"/>
      <c r="M92" s="63"/>
      <c r="N92" s="63"/>
      <c r="O92" s="127"/>
      <c r="P92" s="63"/>
    </row>
    <row r="93" spans="1:16" ht="13.5" customHeight="1" x14ac:dyDescent="0.25">
      <c r="A93" s="69">
        <v>88</v>
      </c>
      <c r="B93" s="63" t="s">
        <v>1094</v>
      </c>
      <c r="C93" s="63" t="s">
        <v>1041</v>
      </c>
      <c r="D93" s="70">
        <v>0.2</v>
      </c>
      <c r="E93" s="63" t="s">
        <v>1014</v>
      </c>
      <c r="F93" s="71">
        <v>0.4</v>
      </c>
      <c r="G93" s="63">
        <v>2</v>
      </c>
      <c r="H93" s="64">
        <v>30</v>
      </c>
      <c r="I93" s="63"/>
      <c r="J93" s="63"/>
      <c r="K93" s="63"/>
      <c r="L93" s="63"/>
      <c r="M93" s="63"/>
      <c r="N93" s="63"/>
      <c r="O93" s="127"/>
      <c r="P93" s="63"/>
    </row>
    <row r="94" spans="1:16" ht="13.5" customHeight="1" x14ac:dyDescent="0.25">
      <c r="A94" s="69">
        <v>89</v>
      </c>
      <c r="B94" s="63" t="s">
        <v>1095</v>
      </c>
      <c r="C94" s="63"/>
      <c r="D94" s="63"/>
      <c r="E94" s="63"/>
      <c r="F94" s="63"/>
      <c r="G94" s="63">
        <v>0.5</v>
      </c>
      <c r="H94" s="64">
        <v>24</v>
      </c>
      <c r="I94" s="63"/>
      <c r="J94" s="63"/>
      <c r="K94" s="63"/>
      <c r="L94" s="63"/>
      <c r="M94" s="63">
        <v>300</v>
      </c>
      <c r="N94" s="63"/>
      <c r="O94" s="127">
        <v>300</v>
      </c>
      <c r="P94" s="63">
        <v>48</v>
      </c>
    </row>
    <row r="95" spans="1:16" ht="13.5" customHeight="1" x14ac:dyDescent="0.25">
      <c r="A95" s="69">
        <v>90</v>
      </c>
      <c r="B95" s="63" t="s">
        <v>1096</v>
      </c>
      <c r="C95" s="63"/>
      <c r="D95" s="63"/>
      <c r="E95" s="63"/>
      <c r="F95" s="63"/>
      <c r="G95" s="63">
        <v>0.5</v>
      </c>
      <c r="H95" s="64">
        <f>8*12</f>
        <v>96</v>
      </c>
      <c r="I95" s="63"/>
      <c r="J95" s="63"/>
      <c r="K95" s="63"/>
      <c r="L95" s="63"/>
      <c r="M95" s="63"/>
      <c r="N95" s="63"/>
      <c r="O95" s="127"/>
      <c r="P95" s="63"/>
    </row>
    <row r="96" spans="1:16" ht="13.5" customHeight="1" x14ac:dyDescent="0.25">
      <c r="A96" s="69">
        <v>91</v>
      </c>
      <c r="B96" s="63" t="s">
        <v>1097</v>
      </c>
      <c r="C96" s="63"/>
      <c r="D96" s="63"/>
      <c r="E96" s="63" t="s">
        <v>1014</v>
      </c>
      <c r="F96" s="71">
        <v>0.3</v>
      </c>
      <c r="G96" s="63">
        <v>10</v>
      </c>
      <c r="H96" s="64">
        <v>36</v>
      </c>
      <c r="I96" s="63">
        <v>3000</v>
      </c>
      <c r="J96" s="63"/>
      <c r="K96" s="63">
        <v>3000</v>
      </c>
      <c r="L96" s="63" t="s">
        <v>1051</v>
      </c>
      <c r="M96" s="63"/>
      <c r="N96" s="63"/>
      <c r="O96" s="127"/>
      <c r="P96" s="63"/>
    </row>
    <row r="97" spans="1:16" ht="15.75" customHeight="1" x14ac:dyDescent="0.25">
      <c r="A97" s="69">
        <v>92</v>
      </c>
      <c r="B97" s="63" t="s">
        <v>1098</v>
      </c>
      <c r="C97" s="63" t="s">
        <v>1041</v>
      </c>
      <c r="D97" s="70">
        <v>0.3</v>
      </c>
      <c r="E97" s="63" t="s">
        <v>1014</v>
      </c>
      <c r="F97" s="71">
        <v>0.3</v>
      </c>
      <c r="G97" s="63"/>
      <c r="H97" s="64"/>
      <c r="I97" s="63">
        <v>200</v>
      </c>
      <c r="J97" s="63"/>
      <c r="K97" s="63">
        <v>200</v>
      </c>
      <c r="L97" s="63" t="s">
        <v>1030</v>
      </c>
      <c r="M97" s="63"/>
      <c r="N97" s="63"/>
      <c r="O97" s="127"/>
      <c r="P97" s="63"/>
    </row>
    <row r="98" spans="1:16" ht="13.5" customHeight="1" x14ac:dyDescent="0.25">
      <c r="A98" s="69">
        <v>93</v>
      </c>
      <c r="B98" s="63" t="s">
        <v>1099</v>
      </c>
      <c r="C98" s="63"/>
      <c r="D98" s="63"/>
      <c r="E98" s="63" t="s">
        <v>1014</v>
      </c>
      <c r="F98" s="71">
        <v>0.3</v>
      </c>
      <c r="G98" s="63">
        <v>0.5</v>
      </c>
      <c r="H98" s="64">
        <v>48</v>
      </c>
      <c r="I98" s="63"/>
      <c r="J98" s="63"/>
      <c r="K98" s="63"/>
      <c r="L98" s="63"/>
      <c r="M98" s="63"/>
      <c r="N98" s="63"/>
      <c r="O98" s="127"/>
      <c r="P98" s="63"/>
    </row>
    <row r="99" spans="1:16" ht="13.5" customHeight="1" x14ac:dyDescent="0.25">
      <c r="A99" s="69">
        <v>94</v>
      </c>
      <c r="B99" s="63" t="s">
        <v>665</v>
      </c>
      <c r="C99" s="63"/>
      <c r="D99" s="63"/>
      <c r="E99" s="63"/>
      <c r="F99" s="63"/>
      <c r="G99" s="63">
        <v>2</v>
      </c>
      <c r="H99" s="64">
        <v>24</v>
      </c>
      <c r="I99" s="63"/>
      <c r="J99" s="63"/>
      <c r="K99" s="63"/>
      <c r="L99" s="63"/>
      <c r="M99" s="63"/>
      <c r="N99" s="63"/>
      <c r="O99" s="127"/>
      <c r="P99" s="63"/>
    </row>
    <row r="100" spans="1:16" x14ac:dyDescent="0.25">
      <c r="A100" s="69">
        <v>95</v>
      </c>
      <c r="B100" s="63" t="s">
        <v>1100</v>
      </c>
      <c r="C100" s="63" t="s">
        <v>1033</v>
      </c>
      <c r="D100" s="70">
        <v>0.2</v>
      </c>
      <c r="E100" s="63" t="s">
        <v>1101</v>
      </c>
      <c r="F100" s="71">
        <v>1</v>
      </c>
      <c r="G100" s="63"/>
      <c r="H100" s="64"/>
      <c r="I100" s="63">
        <v>500</v>
      </c>
      <c r="J100" s="63"/>
      <c r="K100" s="63">
        <v>500</v>
      </c>
      <c r="L100" s="63" t="s">
        <v>1051</v>
      </c>
      <c r="M100" s="63"/>
      <c r="N100" s="63"/>
      <c r="O100" s="127"/>
      <c r="P100" s="63"/>
    </row>
    <row r="101" spans="1:16" ht="13.5" customHeight="1" x14ac:dyDescent="0.25">
      <c r="A101" s="69">
        <v>96</v>
      </c>
      <c r="B101" s="63" t="s">
        <v>1102</v>
      </c>
      <c r="C101" s="63"/>
      <c r="D101" s="63"/>
      <c r="E101" s="63"/>
      <c r="F101" s="63"/>
      <c r="G101" s="63">
        <v>1</v>
      </c>
      <c r="H101" s="64">
        <v>36</v>
      </c>
      <c r="I101" s="63"/>
      <c r="J101" s="63"/>
      <c r="K101" s="63"/>
      <c r="L101" s="63"/>
      <c r="M101" s="63"/>
      <c r="N101" s="63"/>
      <c r="O101" s="127"/>
      <c r="P101" s="63"/>
    </row>
    <row r="102" spans="1:16" ht="13.5" customHeight="1" x14ac:dyDescent="0.25">
      <c r="A102" s="69">
        <v>97</v>
      </c>
      <c r="B102" s="63" t="s">
        <v>1103</v>
      </c>
      <c r="C102" s="63"/>
      <c r="D102" s="63"/>
      <c r="E102" s="63"/>
      <c r="F102" s="63"/>
      <c r="G102" s="63">
        <v>1</v>
      </c>
      <c r="H102" s="64">
        <v>36</v>
      </c>
      <c r="I102" s="63"/>
      <c r="J102" s="63"/>
      <c r="K102" s="63"/>
      <c r="L102" s="63"/>
      <c r="M102" s="63"/>
      <c r="N102" s="63"/>
      <c r="O102" s="127"/>
      <c r="P102" s="63"/>
    </row>
    <row r="103" spans="1:16" x14ac:dyDescent="0.25">
      <c r="A103" s="69">
        <v>98</v>
      </c>
      <c r="B103" s="63" t="s">
        <v>1104</v>
      </c>
      <c r="C103" s="63"/>
      <c r="D103" s="63"/>
      <c r="E103" s="63" t="s">
        <v>97</v>
      </c>
      <c r="F103" s="71">
        <v>0.3</v>
      </c>
      <c r="G103" s="63"/>
      <c r="H103" s="64"/>
      <c r="I103" s="63"/>
      <c r="J103" s="63"/>
      <c r="K103" s="63"/>
      <c r="L103" s="63"/>
      <c r="M103" s="63"/>
      <c r="N103" s="63"/>
      <c r="O103" s="127"/>
      <c r="P103" s="63"/>
    </row>
    <row r="104" spans="1:16" x14ac:dyDescent="0.25">
      <c r="A104" s="69">
        <v>99</v>
      </c>
      <c r="B104" s="63" t="s">
        <v>1105</v>
      </c>
      <c r="C104" s="63"/>
      <c r="D104" s="63"/>
      <c r="E104" s="63"/>
      <c r="F104" s="63"/>
      <c r="G104" s="63"/>
      <c r="H104" s="64"/>
      <c r="I104" s="63"/>
      <c r="J104" s="63"/>
      <c r="K104" s="63"/>
      <c r="L104" s="63"/>
      <c r="M104" s="63"/>
      <c r="N104" s="63"/>
      <c r="O104" s="127"/>
      <c r="P104" s="63"/>
    </row>
    <row r="105" spans="1:16" x14ac:dyDescent="0.25">
      <c r="A105" s="69">
        <v>100</v>
      </c>
      <c r="B105" s="63" t="s">
        <v>1106</v>
      </c>
      <c r="C105" s="63" t="s">
        <v>1041</v>
      </c>
      <c r="D105" s="70">
        <v>0.2</v>
      </c>
      <c r="E105" s="63" t="s">
        <v>1107</v>
      </c>
      <c r="F105" s="71">
        <v>0.2</v>
      </c>
      <c r="G105" s="63"/>
      <c r="H105" s="64"/>
      <c r="I105" s="63"/>
      <c r="J105" s="63"/>
      <c r="K105" s="63"/>
      <c r="L105" s="63"/>
      <c r="M105" s="63"/>
      <c r="N105" s="63"/>
      <c r="O105" s="127"/>
      <c r="P105" s="63"/>
    </row>
    <row r="106" spans="1:16" x14ac:dyDescent="0.25">
      <c r="A106" s="69">
        <v>101</v>
      </c>
      <c r="B106" s="63" t="s">
        <v>1108</v>
      </c>
      <c r="C106" s="63"/>
      <c r="D106" s="63"/>
      <c r="E106" s="63" t="s">
        <v>1109</v>
      </c>
      <c r="F106" s="71">
        <v>0.5</v>
      </c>
      <c r="G106" s="63"/>
      <c r="H106" s="64"/>
      <c r="I106" s="63"/>
      <c r="J106" s="63"/>
      <c r="K106" s="63"/>
      <c r="L106" s="63"/>
      <c r="M106" s="63"/>
      <c r="N106" s="63"/>
      <c r="O106" s="127"/>
      <c r="P106" s="63"/>
    </row>
    <row r="107" spans="1:16" x14ac:dyDescent="0.25">
      <c r="A107" s="69">
        <v>102</v>
      </c>
      <c r="B107" s="63" t="s">
        <v>1110</v>
      </c>
      <c r="C107" s="63"/>
      <c r="D107" s="63"/>
      <c r="E107" s="63"/>
      <c r="F107" s="63"/>
      <c r="G107" s="63"/>
      <c r="H107" s="64"/>
      <c r="I107" s="63">
        <v>500</v>
      </c>
      <c r="J107" s="63">
        <v>500</v>
      </c>
      <c r="K107" s="63"/>
      <c r="L107" s="63" t="s">
        <v>1030</v>
      </c>
      <c r="M107" s="63"/>
      <c r="N107" s="63"/>
      <c r="O107" s="127"/>
      <c r="P107" s="63"/>
    </row>
    <row r="108" spans="1:16" x14ac:dyDescent="0.25">
      <c r="A108" s="69">
        <v>103</v>
      </c>
      <c r="B108" s="63" t="s">
        <v>1111</v>
      </c>
      <c r="C108" s="63" t="s">
        <v>1041</v>
      </c>
      <c r="D108" s="70">
        <v>0.3</v>
      </c>
      <c r="E108" s="63"/>
      <c r="F108" s="63"/>
      <c r="G108" s="63"/>
      <c r="H108" s="64"/>
      <c r="I108" s="63">
        <v>500</v>
      </c>
      <c r="J108" s="63"/>
      <c r="K108" s="63">
        <v>500</v>
      </c>
      <c r="L108" s="63" t="s">
        <v>1030</v>
      </c>
      <c r="M108" s="63"/>
      <c r="N108" s="63"/>
      <c r="O108" s="127"/>
      <c r="P108" s="63"/>
    </row>
    <row r="109" spans="1:16" x14ac:dyDescent="0.25">
      <c r="A109" s="69">
        <v>104</v>
      </c>
      <c r="B109" s="63" t="s">
        <v>1112</v>
      </c>
      <c r="C109" s="63"/>
      <c r="D109" s="63"/>
      <c r="E109" s="63" t="s">
        <v>1113</v>
      </c>
      <c r="F109" s="71">
        <v>0.5</v>
      </c>
      <c r="G109" s="63"/>
      <c r="H109" s="64"/>
      <c r="I109" s="63">
        <v>300</v>
      </c>
      <c r="J109" s="63"/>
      <c r="K109" s="63">
        <v>300</v>
      </c>
      <c r="L109" s="63" t="s">
        <v>1051</v>
      </c>
      <c r="M109" s="63"/>
      <c r="N109" s="63"/>
      <c r="O109" s="127"/>
      <c r="P109" s="63"/>
    </row>
    <row r="110" spans="1:16" ht="13.5" customHeight="1" x14ac:dyDescent="0.25">
      <c r="A110" s="69">
        <v>105</v>
      </c>
      <c r="B110" s="63" t="s">
        <v>1114</v>
      </c>
      <c r="C110" s="63"/>
      <c r="D110" s="63"/>
      <c r="E110" s="63"/>
      <c r="F110" s="63"/>
      <c r="G110" s="63">
        <v>0.25</v>
      </c>
      <c r="H110" s="64">
        <v>36</v>
      </c>
      <c r="I110" s="63"/>
      <c r="J110" s="63"/>
      <c r="K110" s="63"/>
      <c r="L110" s="63"/>
      <c r="M110" s="63"/>
      <c r="N110" s="63"/>
      <c r="O110" s="127"/>
      <c r="P110" s="63"/>
    </row>
    <row r="111" spans="1:16" ht="13.5" customHeight="1" x14ac:dyDescent="0.25">
      <c r="A111" s="69">
        <v>106</v>
      </c>
      <c r="B111" s="63" t="s">
        <v>1115</v>
      </c>
      <c r="C111" s="63"/>
      <c r="D111" s="63"/>
      <c r="E111" s="63" t="s">
        <v>97</v>
      </c>
      <c r="F111" s="71">
        <v>0.5</v>
      </c>
      <c r="G111" s="63">
        <v>0.5</v>
      </c>
      <c r="H111" s="64">
        <v>24</v>
      </c>
      <c r="I111" s="63"/>
      <c r="J111" s="63"/>
      <c r="K111" s="63"/>
      <c r="L111" s="63"/>
      <c r="M111" s="63"/>
      <c r="N111" s="63"/>
      <c r="O111" s="127"/>
      <c r="P111" s="63"/>
    </row>
    <row r="112" spans="1:16" x14ac:dyDescent="0.25">
      <c r="A112" s="69">
        <v>107</v>
      </c>
      <c r="B112" s="63" t="s">
        <v>1116</v>
      </c>
      <c r="C112" s="63"/>
      <c r="D112" s="63"/>
      <c r="E112" s="63" t="s">
        <v>1014</v>
      </c>
      <c r="F112" s="71">
        <v>0.7</v>
      </c>
      <c r="G112" s="63"/>
      <c r="H112" s="64"/>
      <c r="I112" s="63"/>
      <c r="J112" s="63"/>
      <c r="K112" s="63"/>
      <c r="L112" s="63"/>
      <c r="M112" s="63"/>
      <c r="N112" s="63"/>
      <c r="O112" s="127"/>
      <c r="P112" s="63"/>
    </row>
    <row r="113" spans="1:16" ht="13.5" customHeight="1" x14ac:dyDescent="0.25">
      <c r="A113" s="69">
        <v>108</v>
      </c>
      <c r="B113" s="63" t="s">
        <v>1117</v>
      </c>
      <c r="C113" s="63"/>
      <c r="D113" s="63"/>
      <c r="E113" s="63"/>
      <c r="F113" s="71"/>
      <c r="G113" s="63">
        <v>1</v>
      </c>
      <c r="H113" s="64">
        <v>24</v>
      </c>
      <c r="I113" s="63"/>
      <c r="J113" s="63"/>
      <c r="K113" s="71"/>
      <c r="L113" s="63"/>
      <c r="M113" s="63"/>
      <c r="N113" s="63"/>
      <c r="O113" s="127"/>
      <c r="P113" s="63"/>
    </row>
    <row r="114" spans="1:16" x14ac:dyDescent="0.25">
      <c r="A114" s="69">
        <v>109</v>
      </c>
      <c r="B114" s="63" t="s">
        <v>1118</v>
      </c>
      <c r="C114" s="63"/>
      <c r="D114" s="63"/>
      <c r="E114" s="63" t="s">
        <v>1119</v>
      </c>
      <c r="F114" s="71">
        <v>0.3</v>
      </c>
      <c r="G114" s="63"/>
      <c r="H114" s="64"/>
      <c r="I114" s="63">
        <v>300</v>
      </c>
      <c r="J114" s="63"/>
      <c r="K114" s="63">
        <v>300</v>
      </c>
      <c r="L114" s="63" t="s">
        <v>1120</v>
      </c>
      <c r="M114" s="63"/>
      <c r="N114" s="63"/>
      <c r="O114" s="127"/>
      <c r="P114" s="63"/>
    </row>
    <row r="115" spans="1:16" x14ac:dyDescent="0.25">
      <c r="A115" s="69">
        <v>110</v>
      </c>
      <c r="B115" s="63" t="s">
        <v>112</v>
      </c>
      <c r="C115" s="63"/>
      <c r="D115" s="63"/>
      <c r="E115" s="63" t="s">
        <v>1121</v>
      </c>
      <c r="F115" s="71">
        <v>0.5</v>
      </c>
      <c r="G115" s="63"/>
      <c r="H115" s="64"/>
      <c r="I115" s="63"/>
      <c r="J115" s="63"/>
      <c r="K115" s="63"/>
      <c r="L115" s="63"/>
      <c r="M115" s="63"/>
      <c r="N115" s="63"/>
      <c r="O115" s="127"/>
      <c r="P115" s="63"/>
    </row>
    <row r="116" spans="1:16" ht="13.5" customHeight="1" x14ac:dyDescent="0.25">
      <c r="A116" s="69">
        <v>111</v>
      </c>
      <c r="B116" s="63" t="s">
        <v>1122</v>
      </c>
      <c r="C116" s="63"/>
      <c r="D116" s="63"/>
      <c r="E116" s="63"/>
      <c r="F116" s="63"/>
      <c r="G116" s="63">
        <v>0.5</v>
      </c>
      <c r="H116" s="64">
        <v>48</v>
      </c>
      <c r="I116" s="63">
        <v>300</v>
      </c>
      <c r="J116" s="63"/>
      <c r="K116" s="63">
        <v>300</v>
      </c>
      <c r="L116" s="63" t="s">
        <v>1030</v>
      </c>
      <c r="M116" s="63"/>
      <c r="N116" s="63"/>
      <c r="O116" s="127"/>
      <c r="P116" s="63"/>
    </row>
    <row r="117" spans="1:16" x14ac:dyDescent="0.25">
      <c r="A117" s="69">
        <v>112</v>
      </c>
      <c r="B117" s="63" t="s">
        <v>1123</v>
      </c>
      <c r="C117" s="63"/>
      <c r="D117" s="63"/>
      <c r="E117" s="63" t="s">
        <v>1124</v>
      </c>
      <c r="F117" s="71">
        <v>0.7</v>
      </c>
      <c r="G117" s="63"/>
      <c r="H117" s="64"/>
      <c r="I117" s="63"/>
      <c r="J117" s="63"/>
      <c r="K117" s="63"/>
      <c r="L117" s="63"/>
      <c r="M117" s="63"/>
      <c r="N117" s="63"/>
      <c r="O117" s="127"/>
      <c r="P117" s="63"/>
    </row>
    <row r="118" spans="1:16" ht="13.5" customHeight="1" x14ac:dyDescent="0.25">
      <c r="A118" s="69">
        <v>113</v>
      </c>
      <c r="B118" s="63" t="s">
        <v>280</v>
      </c>
      <c r="C118" s="63" t="s">
        <v>1125</v>
      </c>
      <c r="D118" s="70">
        <v>0.3</v>
      </c>
      <c r="E118" s="63"/>
      <c r="F118" s="63"/>
      <c r="G118" s="63">
        <v>0.7</v>
      </c>
      <c r="H118" s="64">
        <v>48</v>
      </c>
      <c r="I118" s="63"/>
      <c r="J118" s="63"/>
      <c r="K118" s="63"/>
      <c r="L118" s="63"/>
      <c r="M118" s="63"/>
      <c r="N118" s="63"/>
      <c r="O118" s="127"/>
      <c r="P118" s="63"/>
    </row>
    <row r="119" spans="1:16" ht="13.5" customHeight="1" x14ac:dyDescent="0.25">
      <c r="A119" s="69">
        <v>114</v>
      </c>
      <c r="B119" s="63" t="s">
        <v>1126</v>
      </c>
      <c r="C119" s="63"/>
      <c r="D119" s="63"/>
      <c r="E119" s="63"/>
      <c r="F119" s="63"/>
      <c r="G119" s="63">
        <v>1.5</v>
      </c>
      <c r="H119" s="64">
        <v>36</v>
      </c>
      <c r="I119" s="63"/>
      <c r="J119" s="63"/>
      <c r="K119" s="63"/>
      <c r="L119" s="63"/>
      <c r="M119" s="63"/>
      <c r="N119" s="63"/>
      <c r="O119" s="127"/>
      <c r="P119" s="63"/>
    </row>
    <row r="120" spans="1:16" x14ac:dyDescent="0.25">
      <c r="A120" s="69">
        <v>115</v>
      </c>
      <c r="B120" s="63" t="s">
        <v>1127</v>
      </c>
      <c r="C120" s="63"/>
      <c r="D120" s="63"/>
      <c r="E120" s="63" t="s">
        <v>1107</v>
      </c>
      <c r="F120" s="71">
        <v>0.5</v>
      </c>
      <c r="G120" s="63"/>
      <c r="H120" s="64"/>
      <c r="I120" s="63">
        <v>500</v>
      </c>
      <c r="J120" s="63"/>
      <c r="K120" s="63">
        <v>500</v>
      </c>
      <c r="L120" s="63" t="s">
        <v>1051</v>
      </c>
      <c r="M120" s="63">
        <v>200</v>
      </c>
      <c r="N120" s="63"/>
      <c r="O120" s="127">
        <v>200</v>
      </c>
      <c r="P120" s="63" t="s">
        <v>1024</v>
      </c>
    </row>
    <row r="121" spans="1:16" x14ac:dyDescent="0.25">
      <c r="A121" s="69">
        <v>116</v>
      </c>
      <c r="B121" s="63" t="s">
        <v>1104</v>
      </c>
      <c r="C121" s="63"/>
      <c r="D121" s="63"/>
      <c r="E121" s="63"/>
      <c r="F121" s="63"/>
      <c r="G121" s="63"/>
      <c r="H121" s="64"/>
      <c r="I121" s="63"/>
      <c r="J121" s="63"/>
      <c r="K121" s="63"/>
      <c r="L121" s="63"/>
      <c r="M121" s="63">
        <v>500</v>
      </c>
      <c r="N121" s="63"/>
      <c r="O121" s="127">
        <v>500</v>
      </c>
      <c r="P121" s="63" t="s">
        <v>1004</v>
      </c>
    </row>
    <row r="122" spans="1:16" x14ac:dyDescent="0.25">
      <c r="A122" s="69">
        <v>117</v>
      </c>
      <c r="B122" s="63" t="s">
        <v>1128</v>
      </c>
      <c r="C122" s="63"/>
      <c r="D122" s="63"/>
      <c r="E122" s="63" t="s">
        <v>1109</v>
      </c>
      <c r="F122" s="71">
        <v>0.5</v>
      </c>
      <c r="G122" s="63"/>
      <c r="H122" s="64"/>
      <c r="I122" s="63"/>
      <c r="J122" s="63"/>
      <c r="K122" s="63"/>
      <c r="L122" s="63"/>
      <c r="M122" s="63"/>
      <c r="N122" s="63"/>
      <c r="O122" s="127"/>
      <c r="P122" s="63"/>
    </row>
    <row r="123" spans="1:16" ht="13.5" customHeight="1" x14ac:dyDescent="0.25">
      <c r="A123" s="69">
        <v>118</v>
      </c>
      <c r="B123" s="63" t="s">
        <v>1009</v>
      </c>
      <c r="C123" s="63"/>
      <c r="D123" s="63"/>
      <c r="E123" s="63"/>
      <c r="F123" s="63"/>
      <c r="G123" s="63">
        <v>1</v>
      </c>
      <c r="H123" s="64">
        <v>36</v>
      </c>
      <c r="I123" s="63"/>
      <c r="J123" s="63"/>
      <c r="K123" s="63"/>
      <c r="L123" s="63"/>
      <c r="M123" s="63"/>
      <c r="N123" s="63"/>
      <c r="O123" s="127"/>
      <c r="P123" s="63"/>
    </row>
    <row r="124" spans="1:16" x14ac:dyDescent="0.25">
      <c r="A124" s="69">
        <v>119</v>
      </c>
      <c r="B124" s="63" t="s">
        <v>1129</v>
      </c>
      <c r="C124" s="63"/>
      <c r="D124" s="63"/>
      <c r="E124" s="63"/>
      <c r="F124" s="63"/>
      <c r="G124" s="63"/>
      <c r="H124" s="64"/>
      <c r="I124" s="63"/>
      <c r="J124" s="63"/>
      <c r="K124" s="63"/>
      <c r="L124" s="63"/>
      <c r="M124" s="63">
        <v>700</v>
      </c>
      <c r="N124" s="63"/>
      <c r="O124" s="127">
        <v>700</v>
      </c>
      <c r="P124" s="63" t="s">
        <v>1035</v>
      </c>
    </row>
    <row r="125" spans="1:16" x14ac:dyDescent="0.25">
      <c r="A125" s="69">
        <v>120</v>
      </c>
      <c r="B125" s="63" t="s">
        <v>1130</v>
      </c>
      <c r="C125" s="63"/>
      <c r="D125" s="63"/>
      <c r="E125" s="63" t="s">
        <v>1109</v>
      </c>
      <c r="F125" s="71">
        <v>0.5</v>
      </c>
      <c r="G125" s="63"/>
      <c r="H125" s="64"/>
      <c r="I125" s="63"/>
      <c r="J125" s="63"/>
      <c r="K125" s="63"/>
      <c r="L125" s="63"/>
      <c r="M125" s="63">
        <v>300</v>
      </c>
      <c r="N125" s="63"/>
      <c r="O125" s="127">
        <v>300</v>
      </c>
      <c r="P125" s="63" t="s">
        <v>1131</v>
      </c>
    </row>
    <row r="126" spans="1:16" ht="13.5" customHeight="1" x14ac:dyDescent="0.25">
      <c r="A126" s="69">
        <v>121</v>
      </c>
      <c r="B126" s="63" t="s">
        <v>620</v>
      </c>
      <c r="C126" s="63"/>
      <c r="D126" s="63"/>
      <c r="E126" s="63" t="s">
        <v>97</v>
      </c>
      <c r="F126" s="71">
        <v>0.5</v>
      </c>
      <c r="G126" s="63">
        <v>0.2</v>
      </c>
      <c r="H126" s="64"/>
      <c r="I126" s="63"/>
      <c r="J126" s="63"/>
      <c r="K126" s="63"/>
      <c r="L126" s="63"/>
      <c r="M126" s="63"/>
      <c r="N126" s="63"/>
      <c r="O126" s="127"/>
      <c r="P126" s="63"/>
    </row>
    <row r="127" spans="1:16" ht="13.5" customHeight="1" x14ac:dyDescent="0.25">
      <c r="A127" s="69">
        <v>122</v>
      </c>
      <c r="B127" s="63" t="s">
        <v>1132</v>
      </c>
      <c r="C127" s="63"/>
      <c r="D127" s="63"/>
      <c r="E127" s="63"/>
      <c r="F127" s="63"/>
      <c r="G127" s="63">
        <v>0.5</v>
      </c>
      <c r="H127" s="64">
        <v>36</v>
      </c>
      <c r="I127" s="63"/>
      <c r="J127" s="63"/>
      <c r="K127" s="63"/>
      <c r="L127" s="63"/>
      <c r="M127" s="63"/>
      <c r="N127" s="63"/>
      <c r="O127" s="127"/>
      <c r="P127" s="63"/>
    </row>
    <row r="128" spans="1:16" ht="13.5" customHeight="1" x14ac:dyDescent="0.25">
      <c r="A128" s="69">
        <v>123</v>
      </c>
      <c r="B128" s="63" t="s">
        <v>1133</v>
      </c>
      <c r="C128" s="63"/>
      <c r="D128" s="63"/>
      <c r="E128" s="63"/>
      <c r="F128" s="63"/>
      <c r="G128" s="63">
        <v>4</v>
      </c>
      <c r="H128" s="64">
        <v>24</v>
      </c>
      <c r="I128" s="63"/>
      <c r="J128" s="63"/>
      <c r="K128" s="63"/>
      <c r="L128" s="63"/>
      <c r="M128" s="63"/>
      <c r="N128" s="63"/>
      <c r="O128" s="127"/>
      <c r="P128" s="63"/>
    </row>
    <row r="129" spans="1:16" x14ac:dyDescent="0.25">
      <c r="A129" s="69">
        <v>124</v>
      </c>
      <c r="B129" s="63" t="s">
        <v>1134</v>
      </c>
      <c r="C129" s="63"/>
      <c r="D129" s="63"/>
      <c r="E129" s="63" t="s">
        <v>1060</v>
      </c>
      <c r="F129" s="71">
        <v>0.25</v>
      </c>
      <c r="G129" s="63"/>
      <c r="H129" s="64"/>
      <c r="I129" s="63"/>
      <c r="J129" s="63"/>
      <c r="K129" s="63"/>
      <c r="L129" s="63"/>
      <c r="M129" s="63">
        <v>200</v>
      </c>
      <c r="N129" s="63"/>
      <c r="O129" s="127">
        <v>200</v>
      </c>
      <c r="P129" s="63" t="s">
        <v>1001</v>
      </c>
    </row>
    <row r="130" spans="1:16" x14ac:dyDescent="0.25">
      <c r="A130" s="69">
        <v>125</v>
      </c>
      <c r="B130" s="63" t="s">
        <v>1057</v>
      </c>
      <c r="C130" s="63"/>
      <c r="D130" s="63"/>
      <c r="E130" s="63" t="s">
        <v>1367</v>
      </c>
      <c r="F130" s="71">
        <v>1</v>
      </c>
      <c r="G130" s="63"/>
      <c r="H130" s="64"/>
      <c r="I130" s="63"/>
      <c r="J130" s="63"/>
      <c r="K130" s="63"/>
      <c r="L130" s="63"/>
      <c r="M130" s="63"/>
      <c r="N130" s="63"/>
      <c r="O130" s="127"/>
      <c r="P130" s="63"/>
    </row>
    <row r="131" spans="1:16" s="62" customFormat="1" ht="14.25" x14ac:dyDescent="0.2">
      <c r="A131" s="75"/>
      <c r="B131" s="76" t="s">
        <v>1368</v>
      </c>
      <c r="C131" s="76"/>
      <c r="D131" s="76"/>
      <c r="E131" s="76"/>
      <c r="F131" s="77"/>
      <c r="G131" s="76">
        <f>SUM(G6:G130)</f>
        <v>163.99999999999997</v>
      </c>
      <c r="H131" s="76"/>
      <c r="I131" s="76">
        <f>SUM(I7:I130)</f>
        <v>21800</v>
      </c>
      <c r="J131" s="76">
        <f>SUM(J7:J130)</f>
        <v>6500</v>
      </c>
      <c r="K131" s="76">
        <f>SUM(K6:K130)</f>
        <v>15300</v>
      </c>
      <c r="L131" s="76"/>
      <c r="M131" s="76">
        <f>SUM(M6:M130)</f>
        <v>10700</v>
      </c>
      <c r="N131" s="76">
        <f>SUM(N7:N130)</f>
        <v>2400</v>
      </c>
      <c r="O131" s="76">
        <f>SUM(O7:O130)</f>
        <v>8300</v>
      </c>
      <c r="P131" s="76"/>
    </row>
    <row r="132" spans="1:16" x14ac:dyDescent="0.25">
      <c r="I132" s="309" t="s">
        <v>1370</v>
      </c>
      <c r="J132" s="309"/>
      <c r="K132" s="309"/>
      <c r="L132" s="309"/>
      <c r="M132" s="309"/>
      <c r="N132" s="309"/>
      <c r="O132" s="309"/>
      <c r="P132" s="309"/>
    </row>
    <row r="133" spans="1:16" x14ac:dyDescent="0.25">
      <c r="A133" s="310" t="s">
        <v>18</v>
      </c>
      <c r="B133" s="310"/>
      <c r="C133" s="310"/>
      <c r="D133" s="310"/>
      <c r="E133" s="310"/>
      <c r="F133" s="310"/>
      <c r="G133" s="310"/>
      <c r="I133" s="310" t="s">
        <v>9</v>
      </c>
      <c r="J133" s="310"/>
      <c r="K133" s="310"/>
      <c r="L133" s="310"/>
      <c r="M133" s="310"/>
      <c r="N133" s="310"/>
      <c r="O133" s="310"/>
      <c r="P133" s="310"/>
    </row>
    <row r="134" spans="1:16" ht="13.5" customHeight="1" x14ac:dyDescent="0.25"/>
  </sheetData>
  <autoFilter ref="G1:G134"/>
  <mergeCells count="24">
    <mergeCell ref="A1:G1"/>
    <mergeCell ref="A2:P2"/>
    <mergeCell ref="A3:A5"/>
    <mergeCell ref="B3:B5"/>
    <mergeCell ref="C3:D3"/>
    <mergeCell ref="E3:F3"/>
    <mergeCell ref="G3:H3"/>
    <mergeCell ref="I3:L3"/>
    <mergeCell ref="M3:P3"/>
    <mergeCell ref="C4:C5"/>
    <mergeCell ref="I132:P132"/>
    <mergeCell ref="A133:G133"/>
    <mergeCell ref="I133:P133"/>
    <mergeCell ref="J4:K4"/>
    <mergeCell ref="L4:L5"/>
    <mergeCell ref="M4:M5"/>
    <mergeCell ref="N4:O4"/>
    <mergeCell ref="P4:P5"/>
    <mergeCell ref="D4:D5"/>
    <mergeCell ref="E4:E5"/>
    <mergeCell ref="F4:F5"/>
    <mergeCell ref="G4:G5"/>
    <mergeCell ref="H4:H5"/>
    <mergeCell ref="I4:I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1"/>
  <sheetViews>
    <sheetView workbookViewId="0">
      <pane xSplit="2" ySplit="5" topLeftCell="C194" activePane="bottomRight" state="frozen"/>
      <selection pane="topRight" activeCell="C1" sqref="C1"/>
      <selection pane="bottomLeft" activeCell="A6" sqref="A6"/>
      <selection pane="bottomRight" activeCell="C6" sqref="C6"/>
    </sheetView>
  </sheetViews>
  <sheetFormatPr defaultColWidth="9.140625" defaultRowHeight="15" x14ac:dyDescent="0.25"/>
  <cols>
    <col min="1" max="1" width="5.85546875" style="2" customWidth="1"/>
    <col min="2" max="2" width="21.42578125" style="2" customWidth="1"/>
    <col min="3" max="3" width="11.28515625" style="2" customWidth="1"/>
    <col min="4" max="4" width="9" style="2" customWidth="1"/>
    <col min="5" max="5" width="11.140625" style="2" customWidth="1"/>
    <col min="6" max="6" width="7.5703125" style="2" customWidth="1"/>
    <col min="7" max="7" width="8.42578125" style="2" customWidth="1"/>
    <col min="8" max="8" width="11.140625" style="2" customWidth="1"/>
    <col min="9" max="9" width="8.42578125" style="2" customWidth="1"/>
    <col min="10" max="10" width="7.28515625" style="2" customWidth="1"/>
    <col min="11" max="11" width="7.42578125" style="2" customWidth="1"/>
    <col min="12" max="12" width="8.42578125" style="2" customWidth="1"/>
    <col min="13" max="13" width="8.140625" style="2" customWidth="1"/>
    <col min="14" max="14" width="9.140625" style="2"/>
    <col min="15" max="15" width="7.42578125" style="2" customWidth="1"/>
    <col min="16" max="16" width="8" style="2" customWidth="1"/>
    <col min="17" max="16384" width="9.140625" style="2"/>
  </cols>
  <sheetData>
    <row r="1" spans="1:16" x14ac:dyDescent="0.25">
      <c r="A1" s="297" t="s">
        <v>794</v>
      </c>
      <c r="B1" s="297"/>
      <c r="C1" s="297"/>
      <c r="D1" s="297"/>
      <c r="E1" s="297"/>
      <c r="F1" s="297"/>
      <c r="G1" s="297"/>
      <c r="H1" s="43"/>
    </row>
    <row r="2" spans="1:16" x14ac:dyDescent="0.25">
      <c r="A2" s="296" t="s">
        <v>17</v>
      </c>
      <c r="B2" s="296"/>
      <c r="C2" s="296"/>
      <c r="D2" s="296"/>
      <c r="E2" s="296"/>
      <c r="F2" s="296"/>
      <c r="G2" s="296"/>
      <c r="H2" s="296"/>
      <c r="I2" s="296"/>
      <c r="J2" s="296"/>
      <c r="K2" s="296"/>
      <c r="L2" s="296"/>
      <c r="M2" s="296"/>
      <c r="N2" s="296"/>
      <c r="O2" s="296"/>
      <c r="P2" s="296"/>
    </row>
    <row r="3" spans="1:16" s="1" customFormat="1" ht="33" customHeight="1" x14ac:dyDescent="0.25">
      <c r="A3" s="298" t="s">
        <v>0</v>
      </c>
      <c r="B3" s="298" t="s">
        <v>1</v>
      </c>
      <c r="C3" s="290" t="s">
        <v>16</v>
      </c>
      <c r="D3" s="291"/>
      <c r="E3" s="292" t="s">
        <v>20</v>
      </c>
      <c r="F3" s="293"/>
      <c r="G3" s="307" t="s">
        <v>15</v>
      </c>
      <c r="H3" s="308"/>
      <c r="I3" s="307" t="s">
        <v>7</v>
      </c>
      <c r="J3" s="308"/>
      <c r="K3" s="308"/>
      <c r="L3" s="308"/>
      <c r="M3" s="303" t="s">
        <v>8</v>
      </c>
      <c r="N3" s="304"/>
      <c r="O3" s="304"/>
      <c r="P3" s="305"/>
    </row>
    <row r="4" spans="1:16" s="1" customFormat="1" x14ac:dyDescent="0.25">
      <c r="A4" s="299"/>
      <c r="B4" s="299"/>
      <c r="C4" s="294" t="s">
        <v>19</v>
      </c>
      <c r="D4" s="294" t="s">
        <v>13</v>
      </c>
      <c r="E4" s="306" t="s">
        <v>14</v>
      </c>
      <c r="F4" s="294" t="s">
        <v>13</v>
      </c>
      <c r="G4" s="301" t="s">
        <v>6</v>
      </c>
      <c r="H4" s="301" t="s">
        <v>11</v>
      </c>
      <c r="I4" s="301" t="s">
        <v>5</v>
      </c>
      <c r="J4" s="289" t="s">
        <v>2</v>
      </c>
      <c r="K4" s="289"/>
      <c r="L4" s="288" t="s">
        <v>10</v>
      </c>
      <c r="M4" s="301" t="s">
        <v>5</v>
      </c>
      <c r="N4" s="289" t="s">
        <v>2</v>
      </c>
      <c r="O4" s="289"/>
      <c r="P4" s="301" t="s">
        <v>11</v>
      </c>
    </row>
    <row r="5" spans="1:16" s="1" customFormat="1" ht="75" x14ac:dyDescent="0.25">
      <c r="A5" s="300"/>
      <c r="B5" s="300"/>
      <c r="C5" s="295"/>
      <c r="D5" s="295"/>
      <c r="E5" s="295"/>
      <c r="F5" s="295"/>
      <c r="G5" s="302"/>
      <c r="H5" s="302"/>
      <c r="I5" s="302"/>
      <c r="J5" s="44" t="s">
        <v>4</v>
      </c>
      <c r="K5" s="44" t="s">
        <v>3</v>
      </c>
      <c r="L5" s="289"/>
      <c r="M5" s="302"/>
      <c r="N5" s="44" t="s">
        <v>4</v>
      </c>
      <c r="O5" s="44" t="s">
        <v>3</v>
      </c>
      <c r="P5" s="302"/>
    </row>
    <row r="6" spans="1:16" x14ac:dyDescent="0.25">
      <c r="A6" s="3">
        <v>1</v>
      </c>
      <c r="B6" s="3" t="s">
        <v>795</v>
      </c>
      <c r="C6" s="3" t="s">
        <v>376</v>
      </c>
      <c r="D6" s="3">
        <v>30</v>
      </c>
      <c r="E6" s="3" t="s">
        <v>384</v>
      </c>
      <c r="F6" s="3">
        <v>50</v>
      </c>
      <c r="G6" s="3">
        <v>1.5</v>
      </c>
      <c r="H6" s="3">
        <v>24</v>
      </c>
      <c r="I6" s="3"/>
      <c r="J6" s="3"/>
      <c r="K6" s="3"/>
      <c r="L6" s="3"/>
      <c r="M6" s="3"/>
      <c r="N6" s="3"/>
      <c r="O6" s="3"/>
      <c r="P6" s="3"/>
    </row>
    <row r="7" spans="1:16" x14ac:dyDescent="0.25">
      <c r="A7" s="6">
        <v>2</v>
      </c>
      <c r="B7" s="3" t="s">
        <v>806</v>
      </c>
      <c r="C7" s="3"/>
      <c r="D7" s="3"/>
      <c r="E7" s="3"/>
      <c r="F7" s="3"/>
      <c r="G7" s="3">
        <v>8</v>
      </c>
      <c r="H7" s="3">
        <v>24</v>
      </c>
      <c r="I7" s="3"/>
      <c r="J7" s="3"/>
      <c r="K7" s="3"/>
      <c r="L7" s="3"/>
      <c r="M7" s="3"/>
      <c r="N7" s="3"/>
      <c r="O7" s="3"/>
      <c r="P7" s="3"/>
    </row>
    <row r="8" spans="1:16" x14ac:dyDescent="0.25">
      <c r="A8" s="3">
        <v>3</v>
      </c>
      <c r="B8" s="3" t="s">
        <v>807</v>
      </c>
      <c r="C8" s="3"/>
      <c r="D8" s="3"/>
      <c r="E8" s="3"/>
      <c r="F8" s="3"/>
      <c r="G8" s="3">
        <v>1.5</v>
      </c>
      <c r="H8" s="3">
        <v>36</v>
      </c>
      <c r="I8" s="3"/>
      <c r="J8" s="3"/>
      <c r="K8" s="3"/>
      <c r="L8" s="3"/>
      <c r="M8" s="3"/>
      <c r="N8" s="3"/>
      <c r="O8" s="3"/>
      <c r="P8" s="3"/>
    </row>
    <row r="9" spans="1:16" x14ac:dyDescent="0.25">
      <c r="A9" s="6">
        <v>4</v>
      </c>
      <c r="B9" s="3" t="s">
        <v>808</v>
      </c>
      <c r="C9" s="3"/>
      <c r="D9" s="3"/>
      <c r="E9" s="3"/>
      <c r="F9" s="3"/>
      <c r="G9" s="3">
        <v>1</v>
      </c>
      <c r="H9" s="3">
        <v>24</v>
      </c>
      <c r="I9" s="3"/>
      <c r="J9" s="3"/>
      <c r="K9" s="3"/>
      <c r="L9" s="3"/>
      <c r="M9" s="3"/>
      <c r="N9" s="3"/>
      <c r="O9" s="3"/>
      <c r="P9" s="3"/>
    </row>
    <row r="10" spans="1:16" x14ac:dyDescent="0.25">
      <c r="A10" s="3">
        <v>5</v>
      </c>
      <c r="B10" s="3" t="s">
        <v>393</v>
      </c>
      <c r="C10" s="3"/>
      <c r="D10" s="3"/>
      <c r="E10" s="3"/>
      <c r="F10" s="3"/>
      <c r="G10" s="3">
        <v>1</v>
      </c>
      <c r="H10" s="3">
        <v>48</v>
      </c>
      <c r="I10" s="3"/>
      <c r="J10" s="3"/>
      <c r="K10" s="3"/>
      <c r="L10" s="3"/>
      <c r="M10" s="3"/>
      <c r="N10" s="3"/>
      <c r="O10" s="3"/>
      <c r="P10" s="3"/>
    </row>
    <row r="11" spans="1:16" ht="30" x14ac:dyDescent="0.25">
      <c r="A11" s="6">
        <v>6</v>
      </c>
      <c r="B11" s="3" t="s">
        <v>809</v>
      </c>
      <c r="C11" s="3"/>
      <c r="D11" s="3"/>
      <c r="E11" s="15" t="s">
        <v>810</v>
      </c>
      <c r="F11" s="3">
        <v>100</v>
      </c>
      <c r="G11" s="3">
        <v>5</v>
      </c>
      <c r="H11" s="3">
        <v>30</v>
      </c>
      <c r="I11" s="3"/>
      <c r="J11" s="3"/>
      <c r="K11" s="3"/>
      <c r="L11" s="3"/>
      <c r="M11" s="3"/>
      <c r="N11" s="3"/>
      <c r="O11" s="3"/>
      <c r="P11" s="3"/>
    </row>
    <row r="12" spans="1:16" ht="30" x14ac:dyDescent="0.25">
      <c r="A12" s="3">
        <v>7</v>
      </c>
      <c r="B12" s="3" t="s">
        <v>710</v>
      </c>
      <c r="C12" s="3"/>
      <c r="D12" s="3"/>
      <c r="E12" s="15" t="s">
        <v>811</v>
      </c>
      <c r="F12" s="3">
        <v>70</v>
      </c>
      <c r="G12" s="3">
        <v>3</v>
      </c>
      <c r="H12" s="3">
        <v>36</v>
      </c>
      <c r="I12" s="3"/>
      <c r="J12" s="3"/>
      <c r="K12" s="3"/>
      <c r="L12" s="3"/>
      <c r="M12" s="3"/>
      <c r="N12" s="3"/>
      <c r="O12" s="3"/>
      <c r="P12" s="3"/>
    </row>
    <row r="13" spans="1:16" ht="30" x14ac:dyDescent="0.25">
      <c r="A13" s="6">
        <v>8</v>
      </c>
      <c r="B13" s="3" t="s">
        <v>26</v>
      </c>
      <c r="C13" s="3"/>
      <c r="D13" s="3"/>
      <c r="E13" s="15" t="s">
        <v>810</v>
      </c>
      <c r="F13" s="3">
        <v>30</v>
      </c>
      <c r="G13" s="3">
        <v>0.1</v>
      </c>
      <c r="H13" s="3">
        <v>12</v>
      </c>
      <c r="I13" s="3"/>
      <c r="J13" s="3"/>
      <c r="K13" s="3"/>
      <c r="L13" s="3"/>
      <c r="M13" s="3"/>
      <c r="N13" s="3"/>
      <c r="O13" s="3"/>
      <c r="P13" s="3"/>
    </row>
    <row r="14" spans="1:16" x14ac:dyDescent="0.25">
      <c r="A14" s="3">
        <v>9</v>
      </c>
      <c r="B14" s="3" t="s">
        <v>812</v>
      </c>
      <c r="C14" s="3"/>
      <c r="D14" s="3"/>
      <c r="E14" s="3"/>
      <c r="F14" s="3"/>
      <c r="G14" s="3">
        <v>7</v>
      </c>
      <c r="H14" s="3">
        <v>36</v>
      </c>
      <c r="I14" s="3"/>
      <c r="J14" s="3"/>
      <c r="K14" s="3"/>
      <c r="L14" s="3"/>
      <c r="M14" s="3"/>
      <c r="N14" s="3"/>
      <c r="O14" s="3"/>
      <c r="P14" s="3"/>
    </row>
    <row r="15" spans="1:16" ht="30" x14ac:dyDescent="0.25">
      <c r="A15" s="6">
        <v>10</v>
      </c>
      <c r="B15" s="3" t="s">
        <v>813</v>
      </c>
      <c r="C15" s="3"/>
      <c r="D15" s="3"/>
      <c r="E15" s="15" t="s">
        <v>811</v>
      </c>
      <c r="F15" s="3">
        <v>70</v>
      </c>
      <c r="G15" s="3">
        <v>0.7</v>
      </c>
      <c r="H15" s="3">
        <v>36</v>
      </c>
      <c r="I15" s="3"/>
      <c r="J15" s="3"/>
      <c r="K15" s="3"/>
      <c r="L15" s="3"/>
      <c r="M15" s="3"/>
      <c r="N15" s="3"/>
      <c r="O15" s="3"/>
      <c r="P15" s="3"/>
    </row>
    <row r="16" spans="1:16" x14ac:dyDescent="0.25">
      <c r="A16" s="3">
        <v>11</v>
      </c>
      <c r="B16" s="3" t="s">
        <v>814</v>
      </c>
      <c r="C16" s="3"/>
      <c r="D16" s="3"/>
      <c r="E16" s="3"/>
      <c r="F16" s="3"/>
      <c r="G16" s="3">
        <v>1</v>
      </c>
      <c r="H16" s="3">
        <v>30</v>
      </c>
      <c r="I16" s="3"/>
      <c r="J16" s="3"/>
      <c r="K16" s="3"/>
      <c r="L16" s="3"/>
      <c r="M16" s="3"/>
      <c r="N16" s="3"/>
      <c r="O16" s="3"/>
      <c r="P16" s="3"/>
    </row>
    <row r="17" spans="1:16" ht="30" x14ac:dyDescent="0.25">
      <c r="A17" s="6">
        <v>12</v>
      </c>
      <c r="B17" s="3" t="s">
        <v>815</v>
      </c>
      <c r="C17" s="3"/>
      <c r="D17" s="3"/>
      <c r="E17" s="15" t="s">
        <v>810</v>
      </c>
      <c r="F17" s="3">
        <v>100</v>
      </c>
      <c r="G17" s="3"/>
      <c r="H17" s="3"/>
      <c r="I17" s="3"/>
      <c r="J17" s="3"/>
      <c r="K17" s="3"/>
      <c r="L17" s="3"/>
      <c r="M17" s="3"/>
      <c r="N17" s="3"/>
      <c r="O17" s="3"/>
      <c r="P17" s="3"/>
    </row>
    <row r="18" spans="1:16" s="52" customFormat="1" ht="45" x14ac:dyDescent="0.25">
      <c r="A18" s="3">
        <v>13</v>
      </c>
      <c r="B18" s="54" t="s">
        <v>816</v>
      </c>
      <c r="C18" s="54" t="s">
        <v>376</v>
      </c>
      <c r="D18" s="55">
        <v>15</v>
      </c>
      <c r="E18" s="50" t="s">
        <v>826</v>
      </c>
      <c r="F18" s="56">
        <v>90</v>
      </c>
      <c r="G18" s="56">
        <v>0.5</v>
      </c>
      <c r="H18" s="56">
        <v>24</v>
      </c>
      <c r="I18" s="51"/>
      <c r="J18" s="51"/>
      <c r="K18" s="51"/>
      <c r="L18" s="51"/>
      <c r="M18" s="51">
        <v>300</v>
      </c>
      <c r="N18" s="51">
        <v>300</v>
      </c>
      <c r="O18" s="51"/>
      <c r="P18" s="51">
        <v>98</v>
      </c>
    </row>
    <row r="19" spans="1:16" s="47" customFormat="1" ht="30" x14ac:dyDescent="0.25">
      <c r="A19" s="103">
        <v>14</v>
      </c>
      <c r="B19" s="47" t="s">
        <v>396</v>
      </c>
      <c r="C19" s="21"/>
      <c r="D19" s="21"/>
      <c r="E19" s="106" t="s">
        <v>810</v>
      </c>
      <c r="F19" s="21">
        <v>35</v>
      </c>
      <c r="G19" s="21">
        <v>1.712</v>
      </c>
      <c r="H19" s="21">
        <v>24</v>
      </c>
      <c r="I19" s="21"/>
      <c r="J19" s="21"/>
      <c r="K19" s="21"/>
      <c r="L19" s="21"/>
      <c r="M19" s="21"/>
      <c r="N19" s="21"/>
      <c r="O19" s="21"/>
      <c r="P19" s="21"/>
    </row>
    <row r="20" spans="1:16" ht="30" x14ac:dyDescent="0.25">
      <c r="A20" s="3">
        <v>15</v>
      </c>
      <c r="B20" s="3" t="s">
        <v>817</v>
      </c>
      <c r="C20" s="3"/>
      <c r="D20" s="3"/>
      <c r="E20" s="15" t="s">
        <v>810</v>
      </c>
      <c r="F20" s="3">
        <v>100</v>
      </c>
      <c r="G20" s="3">
        <v>2</v>
      </c>
      <c r="H20" s="3">
        <v>48</v>
      </c>
      <c r="I20" s="3"/>
      <c r="J20" s="3"/>
      <c r="K20" s="3"/>
      <c r="L20" s="3"/>
      <c r="M20" s="3"/>
      <c r="N20" s="3"/>
      <c r="O20" s="3"/>
      <c r="P20" s="3"/>
    </row>
    <row r="21" spans="1:16" ht="30" x14ac:dyDescent="0.25">
      <c r="A21" s="6">
        <v>16</v>
      </c>
      <c r="B21" s="3" t="s">
        <v>562</v>
      </c>
      <c r="C21" s="3"/>
      <c r="D21" s="3"/>
      <c r="E21" s="15" t="s">
        <v>810</v>
      </c>
      <c r="F21" s="3">
        <v>60</v>
      </c>
      <c r="G21" s="3">
        <v>3.2</v>
      </c>
      <c r="H21" s="3">
        <v>36</v>
      </c>
      <c r="I21" s="3"/>
      <c r="J21" s="3"/>
      <c r="K21" s="3"/>
      <c r="L21" s="3"/>
      <c r="M21" s="3"/>
      <c r="N21" s="3"/>
      <c r="O21" s="3"/>
      <c r="P21" s="3"/>
    </row>
    <row r="22" spans="1:16" x14ac:dyDescent="0.25">
      <c r="A22" s="3">
        <v>17</v>
      </c>
      <c r="B22" s="3" t="s">
        <v>823</v>
      </c>
      <c r="C22" s="3" t="s">
        <v>376</v>
      </c>
      <c r="D22" s="3">
        <v>70</v>
      </c>
      <c r="E22" s="3"/>
      <c r="F22" s="3"/>
      <c r="G22" s="3"/>
      <c r="H22" s="3"/>
      <c r="I22" s="3"/>
      <c r="J22" s="3"/>
      <c r="K22" s="3"/>
      <c r="L22" s="3"/>
      <c r="M22" s="3">
        <v>145</v>
      </c>
      <c r="N22" s="3">
        <v>145</v>
      </c>
      <c r="O22" s="3"/>
      <c r="P22" s="3">
        <v>98</v>
      </c>
    </row>
    <row r="23" spans="1:16" ht="30" x14ac:dyDescent="0.25">
      <c r="A23" s="6">
        <v>18</v>
      </c>
      <c r="B23" s="3" t="s">
        <v>824</v>
      </c>
      <c r="C23" s="3"/>
      <c r="D23" s="3"/>
      <c r="E23" s="15" t="s">
        <v>810</v>
      </c>
      <c r="F23" s="3">
        <v>70</v>
      </c>
      <c r="G23" s="3">
        <v>1.5</v>
      </c>
      <c r="H23" s="3">
        <v>24</v>
      </c>
      <c r="I23" s="3"/>
      <c r="J23" s="3"/>
      <c r="K23" s="3"/>
      <c r="L23" s="3"/>
      <c r="M23" s="3"/>
      <c r="N23" s="3"/>
      <c r="O23" s="3"/>
      <c r="P23" s="3"/>
    </row>
    <row r="24" spans="1:16" x14ac:dyDescent="0.25">
      <c r="A24" s="3">
        <v>19</v>
      </c>
      <c r="B24" s="3" t="s">
        <v>553</v>
      </c>
      <c r="C24" s="3" t="s">
        <v>376</v>
      </c>
      <c r="D24" s="3">
        <v>40</v>
      </c>
      <c r="E24" s="3"/>
      <c r="F24" s="3"/>
      <c r="G24" s="3">
        <v>0.05</v>
      </c>
      <c r="H24" s="3">
        <v>24</v>
      </c>
      <c r="I24" s="3"/>
      <c r="J24" s="3"/>
      <c r="K24" s="3"/>
      <c r="L24" s="3"/>
      <c r="M24" s="3"/>
      <c r="N24" s="3"/>
      <c r="O24" s="3"/>
      <c r="P24" s="3"/>
    </row>
    <row r="25" spans="1:16" x14ac:dyDescent="0.25">
      <c r="A25" s="6">
        <v>20</v>
      </c>
      <c r="B25" s="3" t="s">
        <v>825</v>
      </c>
      <c r="C25" s="3"/>
      <c r="D25" s="3"/>
      <c r="E25" s="3"/>
      <c r="F25" s="3"/>
      <c r="G25" s="3">
        <v>0.4</v>
      </c>
      <c r="H25" s="3">
        <v>24</v>
      </c>
      <c r="I25" s="3"/>
      <c r="J25" s="3"/>
      <c r="K25" s="3"/>
      <c r="L25" s="3"/>
      <c r="M25" s="3"/>
      <c r="N25" s="3"/>
      <c r="O25" s="3"/>
      <c r="P25" s="3"/>
    </row>
    <row r="26" spans="1:16" x14ac:dyDescent="0.25">
      <c r="A26" s="3">
        <v>21</v>
      </c>
      <c r="B26" s="3" t="s">
        <v>827</v>
      </c>
      <c r="C26" s="3"/>
      <c r="D26" s="3"/>
      <c r="E26" s="3"/>
      <c r="F26" s="3"/>
      <c r="G26" s="3">
        <v>1.5</v>
      </c>
      <c r="H26" s="3">
        <v>24</v>
      </c>
      <c r="I26" s="3"/>
      <c r="J26" s="3"/>
      <c r="K26" s="3"/>
      <c r="L26" s="3"/>
      <c r="M26" s="3"/>
      <c r="N26" s="3"/>
      <c r="O26" s="3"/>
      <c r="P26" s="3"/>
    </row>
    <row r="27" spans="1:16" x14ac:dyDescent="0.25">
      <c r="A27" s="6">
        <v>22</v>
      </c>
      <c r="B27" s="3" t="s">
        <v>828</v>
      </c>
      <c r="C27" s="3"/>
      <c r="D27" s="3"/>
      <c r="E27" s="3"/>
      <c r="F27" s="3"/>
      <c r="G27" s="3">
        <v>4</v>
      </c>
      <c r="H27" s="3">
        <v>36</v>
      </c>
      <c r="I27" s="3"/>
      <c r="J27" s="3"/>
      <c r="K27" s="3"/>
      <c r="L27" s="3"/>
      <c r="M27" s="3"/>
      <c r="N27" s="3"/>
      <c r="O27" s="3"/>
      <c r="P27" s="3"/>
    </row>
    <row r="28" spans="1:16" ht="45" x14ac:dyDescent="0.25">
      <c r="A28" s="3">
        <v>23</v>
      </c>
      <c r="B28" s="3" t="s">
        <v>829</v>
      </c>
      <c r="C28" s="3"/>
      <c r="D28" s="3"/>
      <c r="E28" s="50" t="s">
        <v>826</v>
      </c>
      <c r="F28" s="3">
        <v>100</v>
      </c>
      <c r="G28" s="3"/>
      <c r="H28" s="3"/>
      <c r="I28" s="3"/>
      <c r="J28" s="3"/>
      <c r="K28" s="3"/>
      <c r="L28" s="3"/>
      <c r="M28" s="3">
        <v>45</v>
      </c>
      <c r="N28" s="3">
        <v>45</v>
      </c>
      <c r="O28" s="3">
        <v>72</v>
      </c>
      <c r="P28" s="3"/>
    </row>
    <row r="29" spans="1:16" ht="30" x14ac:dyDescent="0.25">
      <c r="A29" s="6">
        <v>24</v>
      </c>
      <c r="B29" s="3" t="s">
        <v>567</v>
      </c>
      <c r="C29" s="3"/>
      <c r="D29" s="3"/>
      <c r="E29" s="15" t="s">
        <v>830</v>
      </c>
      <c r="F29" s="3">
        <v>80</v>
      </c>
      <c r="G29" s="3"/>
      <c r="H29" s="3"/>
      <c r="I29" s="3"/>
      <c r="J29" s="3"/>
      <c r="K29" s="3"/>
      <c r="L29" s="3"/>
      <c r="M29" s="3">
        <v>95</v>
      </c>
      <c r="N29" s="3">
        <v>94</v>
      </c>
      <c r="O29" s="3">
        <v>124</v>
      </c>
      <c r="P29" s="3"/>
    </row>
    <row r="30" spans="1:16" ht="30" x14ac:dyDescent="0.25">
      <c r="A30" s="3">
        <v>25</v>
      </c>
      <c r="B30" s="3" t="s">
        <v>831</v>
      </c>
      <c r="C30" s="3"/>
      <c r="D30" s="3"/>
      <c r="E30" s="15" t="s">
        <v>832</v>
      </c>
      <c r="F30" s="3">
        <v>70</v>
      </c>
      <c r="G30" s="3"/>
      <c r="H30" s="3"/>
      <c r="I30" s="3"/>
      <c r="J30" s="3"/>
      <c r="K30" s="3"/>
      <c r="L30" s="3"/>
      <c r="M30" s="3">
        <v>45</v>
      </c>
      <c r="N30" s="3">
        <v>72</v>
      </c>
      <c r="O30" s="3"/>
      <c r="P30" s="3"/>
    </row>
    <row r="31" spans="1:16" x14ac:dyDescent="0.25">
      <c r="A31" s="6">
        <v>26</v>
      </c>
      <c r="B31" s="3" t="s">
        <v>833</v>
      </c>
      <c r="C31" s="3"/>
      <c r="D31" s="3"/>
      <c r="E31" s="3"/>
      <c r="F31" s="3"/>
      <c r="G31" s="3">
        <v>1.5</v>
      </c>
      <c r="H31" s="3">
        <v>24</v>
      </c>
      <c r="I31" s="3"/>
      <c r="J31" s="3"/>
      <c r="K31" s="3"/>
      <c r="L31" s="3"/>
      <c r="M31" s="3"/>
      <c r="N31" s="3"/>
      <c r="O31" s="3"/>
      <c r="P31" s="3"/>
    </row>
    <row r="32" spans="1:16" x14ac:dyDescent="0.25">
      <c r="A32" s="3">
        <v>27</v>
      </c>
      <c r="B32" s="3" t="s">
        <v>834</v>
      </c>
      <c r="C32" s="3"/>
      <c r="D32" s="3"/>
      <c r="E32" s="3" t="s">
        <v>31</v>
      </c>
      <c r="F32" s="3">
        <v>80</v>
      </c>
      <c r="G32" s="3">
        <v>1.5</v>
      </c>
      <c r="H32" s="3">
        <v>2</v>
      </c>
      <c r="I32" s="3"/>
      <c r="J32" s="3"/>
      <c r="K32" s="3"/>
      <c r="L32" s="3"/>
      <c r="M32" s="3"/>
      <c r="N32" s="3"/>
      <c r="O32" s="3"/>
      <c r="P32" s="3"/>
    </row>
    <row r="33" spans="1:16" x14ac:dyDescent="0.25">
      <c r="A33" s="6">
        <v>28</v>
      </c>
      <c r="B33" s="3" t="s">
        <v>835</v>
      </c>
      <c r="C33" s="3"/>
      <c r="D33" s="3"/>
      <c r="E33" s="3" t="s">
        <v>31</v>
      </c>
      <c r="F33" s="3">
        <v>80</v>
      </c>
      <c r="G33" s="3">
        <v>0.35</v>
      </c>
      <c r="H33" s="3">
        <v>24</v>
      </c>
      <c r="I33" s="3"/>
      <c r="J33" s="3"/>
      <c r="K33" s="3"/>
      <c r="L33" s="3"/>
      <c r="M33" s="3"/>
      <c r="N33" s="3"/>
      <c r="O33" s="3"/>
      <c r="P33" s="3"/>
    </row>
    <row r="34" spans="1:16" x14ac:dyDescent="0.25">
      <c r="A34" s="3">
        <v>29</v>
      </c>
      <c r="B34" s="3" t="s">
        <v>836</v>
      </c>
      <c r="C34" s="3"/>
      <c r="D34" s="3"/>
      <c r="E34" s="3" t="s">
        <v>31</v>
      </c>
      <c r="F34" s="3">
        <v>70</v>
      </c>
      <c r="G34" s="3">
        <v>0.15</v>
      </c>
      <c r="H34" s="3">
        <v>24</v>
      </c>
      <c r="I34" s="3"/>
      <c r="J34" s="3"/>
      <c r="K34" s="3"/>
      <c r="L34" s="3"/>
      <c r="M34" s="3"/>
      <c r="N34" s="3"/>
      <c r="O34" s="3"/>
      <c r="P34" s="3"/>
    </row>
    <row r="35" spans="1:16" x14ac:dyDescent="0.25">
      <c r="A35" s="6">
        <v>30</v>
      </c>
      <c r="B35" s="3" t="s">
        <v>837</v>
      </c>
      <c r="C35" s="3"/>
      <c r="D35" s="3"/>
      <c r="E35" s="3" t="s">
        <v>31</v>
      </c>
      <c r="F35" s="3">
        <v>70</v>
      </c>
      <c r="G35" s="3"/>
      <c r="H35" s="3"/>
      <c r="I35" s="3"/>
      <c r="J35" s="3"/>
      <c r="K35" s="3"/>
      <c r="L35" s="3"/>
      <c r="M35" s="3"/>
      <c r="N35" s="3"/>
      <c r="O35" s="3"/>
      <c r="P35" s="3"/>
    </row>
    <row r="36" spans="1:16" x14ac:dyDescent="0.25">
      <c r="A36" s="3">
        <v>31</v>
      </c>
      <c r="B36" s="3" t="s">
        <v>838</v>
      </c>
      <c r="C36" s="3"/>
      <c r="D36" s="3"/>
      <c r="E36" s="3" t="s">
        <v>31</v>
      </c>
      <c r="F36" s="3">
        <v>70</v>
      </c>
      <c r="G36" s="3">
        <v>1</v>
      </c>
      <c r="H36" s="3">
        <v>24</v>
      </c>
      <c r="I36" s="3"/>
      <c r="J36" s="3"/>
      <c r="K36" s="3"/>
      <c r="L36" s="3"/>
      <c r="M36" s="3"/>
      <c r="N36" s="3"/>
      <c r="O36" s="3"/>
      <c r="P36" s="3"/>
    </row>
    <row r="37" spans="1:16" x14ac:dyDescent="0.25">
      <c r="A37" s="6">
        <v>32</v>
      </c>
      <c r="B37" s="3" t="s">
        <v>839</v>
      </c>
      <c r="C37" s="3"/>
      <c r="D37" s="3"/>
      <c r="E37" s="3"/>
      <c r="F37" s="3"/>
      <c r="G37" s="3">
        <v>1.5</v>
      </c>
      <c r="H37" s="3">
        <v>24</v>
      </c>
      <c r="I37" s="3"/>
      <c r="J37" s="3"/>
      <c r="K37" s="3"/>
      <c r="L37" s="3"/>
      <c r="M37" s="3"/>
      <c r="N37" s="3"/>
      <c r="O37" s="3"/>
      <c r="P37" s="3"/>
    </row>
    <row r="38" spans="1:16" x14ac:dyDescent="0.25">
      <c r="A38" s="3">
        <v>33</v>
      </c>
      <c r="B38" s="3" t="s">
        <v>623</v>
      </c>
      <c r="C38" s="3"/>
      <c r="D38" s="3"/>
      <c r="E38" s="3" t="s">
        <v>384</v>
      </c>
      <c r="F38" s="3">
        <v>100</v>
      </c>
      <c r="G38" s="3">
        <v>2</v>
      </c>
      <c r="H38" s="3">
        <v>36</v>
      </c>
      <c r="I38" s="3"/>
      <c r="J38" s="3"/>
      <c r="K38" s="3"/>
      <c r="L38" s="3"/>
      <c r="M38" s="3"/>
      <c r="N38" s="3"/>
      <c r="O38" s="3"/>
      <c r="P38" s="3"/>
    </row>
    <row r="39" spans="1:16" x14ac:dyDescent="0.25">
      <c r="A39" s="6">
        <v>34</v>
      </c>
      <c r="B39" s="3" t="s">
        <v>840</v>
      </c>
      <c r="C39" s="3"/>
      <c r="D39" s="3"/>
      <c r="E39" s="3"/>
      <c r="F39" s="3"/>
      <c r="G39" s="3">
        <v>0.4</v>
      </c>
      <c r="H39" s="3">
        <v>36</v>
      </c>
      <c r="I39" s="3"/>
      <c r="J39" s="3"/>
      <c r="K39" s="3"/>
      <c r="L39" s="3"/>
      <c r="M39" s="3"/>
      <c r="N39" s="3"/>
      <c r="O39" s="3"/>
      <c r="P39" s="3"/>
    </row>
    <row r="40" spans="1:16" ht="30" x14ac:dyDescent="0.25">
      <c r="A40" s="3">
        <v>35</v>
      </c>
      <c r="B40" s="3" t="s">
        <v>841</v>
      </c>
      <c r="C40" s="3"/>
      <c r="D40" s="3"/>
      <c r="E40" s="15" t="s">
        <v>842</v>
      </c>
      <c r="F40" s="3">
        <v>100</v>
      </c>
      <c r="G40" s="3"/>
      <c r="H40" s="3"/>
      <c r="I40" s="3"/>
      <c r="J40" s="3"/>
      <c r="K40" s="3"/>
      <c r="L40" s="3"/>
      <c r="M40" s="3"/>
      <c r="N40" s="3"/>
      <c r="O40" s="3"/>
      <c r="P40" s="3"/>
    </row>
    <row r="41" spans="1:16" x14ac:dyDescent="0.25">
      <c r="A41" s="6">
        <v>36</v>
      </c>
      <c r="B41" s="3" t="s">
        <v>843</v>
      </c>
      <c r="C41" s="3"/>
      <c r="D41" s="3"/>
      <c r="E41" s="3"/>
      <c r="F41" s="3"/>
      <c r="G41" s="3">
        <v>1</v>
      </c>
      <c r="H41" s="3">
        <v>36</v>
      </c>
      <c r="I41" s="3"/>
      <c r="J41" s="3"/>
      <c r="K41" s="3"/>
      <c r="L41" s="3"/>
      <c r="M41" s="3"/>
      <c r="N41" s="3"/>
      <c r="O41" s="3"/>
      <c r="P41" s="3"/>
    </row>
    <row r="42" spans="1:16" ht="30" x14ac:dyDescent="0.25">
      <c r="A42" s="3">
        <v>37</v>
      </c>
      <c r="B42" s="3" t="s">
        <v>844</v>
      </c>
      <c r="C42" s="3"/>
      <c r="D42" s="3"/>
      <c r="E42" s="15" t="s">
        <v>842</v>
      </c>
      <c r="F42" s="3">
        <v>100</v>
      </c>
      <c r="G42" s="3"/>
      <c r="H42" s="3"/>
      <c r="I42" s="3"/>
      <c r="J42" s="3"/>
      <c r="K42" s="3"/>
      <c r="L42" s="3"/>
      <c r="M42" s="3"/>
      <c r="N42" s="3"/>
      <c r="O42" s="3"/>
      <c r="P42" s="3"/>
    </row>
    <row r="43" spans="1:16" x14ac:dyDescent="0.25">
      <c r="A43" s="6">
        <v>38</v>
      </c>
      <c r="B43" s="3" t="s">
        <v>845</v>
      </c>
      <c r="C43" s="3" t="s">
        <v>376</v>
      </c>
      <c r="D43" s="3">
        <v>15</v>
      </c>
      <c r="E43" s="3"/>
      <c r="F43" s="3"/>
      <c r="G43" s="3"/>
      <c r="H43" s="3"/>
      <c r="I43" s="3"/>
      <c r="J43" s="3"/>
      <c r="K43" s="3"/>
      <c r="L43" s="3"/>
      <c r="M43" s="3">
        <v>100</v>
      </c>
      <c r="N43" s="3">
        <v>100</v>
      </c>
      <c r="O43" s="3">
        <v>84</v>
      </c>
      <c r="P43" s="3"/>
    </row>
    <row r="44" spans="1:16" ht="30" x14ac:dyDescent="0.25">
      <c r="A44" s="3">
        <v>39</v>
      </c>
      <c r="B44" s="3" t="s">
        <v>846</v>
      </c>
      <c r="C44" s="3"/>
      <c r="D44" s="3"/>
      <c r="E44" s="15" t="s">
        <v>842</v>
      </c>
      <c r="F44" s="3">
        <v>100</v>
      </c>
      <c r="G44" s="3"/>
      <c r="H44" s="3"/>
      <c r="I44" s="3"/>
      <c r="J44" s="3"/>
      <c r="K44" s="3"/>
      <c r="L44" s="3"/>
      <c r="M44" s="3">
        <v>100</v>
      </c>
      <c r="N44" s="3">
        <v>100</v>
      </c>
      <c r="O44" s="3">
        <v>72</v>
      </c>
      <c r="P44" s="3"/>
    </row>
    <row r="45" spans="1:16" ht="30" x14ac:dyDescent="0.25">
      <c r="A45" s="6">
        <v>40</v>
      </c>
      <c r="B45" s="3" t="s">
        <v>847</v>
      </c>
      <c r="C45" s="3"/>
      <c r="D45" s="3"/>
      <c r="E45" s="15" t="s">
        <v>832</v>
      </c>
      <c r="F45" s="3">
        <v>100</v>
      </c>
      <c r="G45" s="3">
        <v>0.4</v>
      </c>
      <c r="H45" s="3">
        <v>36</v>
      </c>
      <c r="I45" s="3"/>
      <c r="J45" s="3"/>
      <c r="K45" s="3"/>
      <c r="L45" s="3"/>
      <c r="M45" s="3"/>
      <c r="N45" s="3"/>
      <c r="O45" s="3"/>
      <c r="P45" s="3"/>
    </row>
    <row r="46" spans="1:16" ht="30" x14ac:dyDescent="0.25">
      <c r="A46" s="3">
        <v>41</v>
      </c>
      <c r="B46" s="3" t="s">
        <v>848</v>
      </c>
      <c r="C46" s="3"/>
      <c r="D46" s="3"/>
      <c r="E46" s="15" t="s">
        <v>849</v>
      </c>
      <c r="F46" s="3">
        <v>100</v>
      </c>
      <c r="G46" s="3">
        <v>0.25</v>
      </c>
      <c r="H46" s="3">
        <v>36</v>
      </c>
      <c r="I46" s="3"/>
      <c r="J46" s="3"/>
      <c r="K46" s="3"/>
      <c r="L46" s="3"/>
      <c r="M46" s="3"/>
      <c r="N46" s="3"/>
      <c r="O46" s="3"/>
      <c r="P46" s="3"/>
    </row>
    <row r="47" spans="1:16" x14ac:dyDescent="0.25">
      <c r="A47" s="6">
        <v>42</v>
      </c>
      <c r="B47" s="3" t="s">
        <v>850</v>
      </c>
      <c r="C47" s="3"/>
      <c r="D47" s="3"/>
      <c r="E47" s="15"/>
      <c r="F47" s="3"/>
      <c r="G47" s="3"/>
      <c r="H47" s="3"/>
      <c r="I47" s="3"/>
      <c r="J47" s="3"/>
      <c r="K47" s="3"/>
      <c r="L47" s="3"/>
      <c r="M47" s="3">
        <v>50</v>
      </c>
      <c r="N47" s="3">
        <v>50</v>
      </c>
      <c r="O47" s="3"/>
      <c r="P47" s="3">
        <v>120</v>
      </c>
    </row>
    <row r="48" spans="1:16" ht="30" x14ac:dyDescent="0.25">
      <c r="A48" s="3">
        <v>43</v>
      </c>
      <c r="B48" s="3" t="s">
        <v>851</v>
      </c>
      <c r="C48" s="3"/>
      <c r="D48" s="3"/>
      <c r="E48" s="15" t="s">
        <v>842</v>
      </c>
      <c r="F48" s="3">
        <v>100</v>
      </c>
      <c r="G48" s="3">
        <v>1.1000000000000001</v>
      </c>
      <c r="H48" s="3">
        <v>24</v>
      </c>
      <c r="I48" s="3"/>
      <c r="J48" s="3"/>
      <c r="K48" s="3"/>
      <c r="L48" s="3"/>
      <c r="M48" s="3"/>
      <c r="N48" s="3"/>
      <c r="O48" s="3"/>
      <c r="P48" s="3"/>
    </row>
    <row r="49" spans="1:16" ht="30" x14ac:dyDescent="0.25">
      <c r="A49" s="6">
        <v>44</v>
      </c>
      <c r="B49" s="3" t="s">
        <v>852</v>
      </c>
      <c r="C49" s="3"/>
      <c r="D49" s="3"/>
      <c r="E49" s="15" t="s">
        <v>842</v>
      </c>
      <c r="F49" s="3">
        <v>100</v>
      </c>
      <c r="G49" s="3"/>
      <c r="H49" s="3"/>
      <c r="I49" s="3"/>
      <c r="J49" s="3"/>
      <c r="K49" s="3"/>
      <c r="L49" s="3"/>
      <c r="M49" s="3">
        <v>10</v>
      </c>
      <c r="N49" s="3">
        <v>10</v>
      </c>
      <c r="O49" s="3"/>
      <c r="P49" s="3">
        <v>72</v>
      </c>
    </row>
    <row r="50" spans="1:16" x14ac:dyDescent="0.25">
      <c r="A50" s="3">
        <v>45</v>
      </c>
      <c r="B50" s="3" t="s">
        <v>853</v>
      </c>
      <c r="C50" s="3"/>
      <c r="D50" s="3"/>
      <c r="E50" s="3"/>
      <c r="F50" s="3"/>
      <c r="G50" s="3">
        <v>1</v>
      </c>
      <c r="H50" s="3">
        <v>36</v>
      </c>
      <c r="I50" s="3"/>
      <c r="J50" s="3"/>
      <c r="K50" s="3"/>
      <c r="L50" s="3"/>
      <c r="M50" s="3"/>
      <c r="N50" s="3"/>
      <c r="O50" s="3"/>
      <c r="P50" s="3"/>
    </row>
    <row r="51" spans="1:16" ht="30" x14ac:dyDescent="0.25">
      <c r="A51" s="6">
        <v>46</v>
      </c>
      <c r="B51" s="3" t="s">
        <v>854</v>
      </c>
      <c r="C51" s="3"/>
      <c r="D51" s="3"/>
      <c r="E51" s="15" t="s">
        <v>842</v>
      </c>
      <c r="F51" s="3">
        <v>100</v>
      </c>
      <c r="G51" s="3"/>
      <c r="H51" s="3"/>
      <c r="I51" s="3"/>
      <c r="J51" s="3"/>
      <c r="K51" s="3"/>
      <c r="L51" s="3"/>
      <c r="M51" s="3"/>
      <c r="N51" s="3"/>
      <c r="O51" s="3"/>
      <c r="P51" s="3"/>
    </row>
    <row r="52" spans="1:16" ht="30" x14ac:dyDescent="0.25">
      <c r="A52" s="3">
        <v>47</v>
      </c>
      <c r="B52" s="3" t="s">
        <v>855</v>
      </c>
      <c r="C52" s="3"/>
      <c r="D52" s="3"/>
      <c r="E52" s="15" t="s">
        <v>842</v>
      </c>
      <c r="F52" s="3">
        <v>100</v>
      </c>
      <c r="G52" s="3"/>
      <c r="H52" s="3"/>
      <c r="I52" s="3"/>
      <c r="J52" s="3"/>
      <c r="K52" s="3"/>
      <c r="L52" s="3"/>
      <c r="M52" s="3"/>
      <c r="N52" s="3"/>
      <c r="O52" s="3"/>
      <c r="P52" s="3"/>
    </row>
    <row r="53" spans="1:16" x14ac:dyDescent="0.25">
      <c r="A53" s="6">
        <v>48</v>
      </c>
      <c r="B53" s="3" t="s">
        <v>648</v>
      </c>
      <c r="C53" s="3"/>
      <c r="D53" s="3"/>
      <c r="E53" s="3"/>
      <c r="F53" s="3"/>
      <c r="G53" s="3">
        <v>1</v>
      </c>
      <c r="H53" s="3">
        <v>24</v>
      </c>
      <c r="I53" s="3"/>
      <c r="J53" s="3"/>
      <c r="K53" s="3"/>
      <c r="L53" s="3"/>
      <c r="M53" s="3"/>
      <c r="N53" s="3"/>
      <c r="O53" s="3"/>
      <c r="P53" s="3"/>
    </row>
    <row r="54" spans="1:16" x14ac:dyDescent="0.25">
      <c r="A54" s="3">
        <v>49</v>
      </c>
      <c r="B54" s="3" t="s">
        <v>856</v>
      </c>
      <c r="C54" s="3"/>
      <c r="D54" s="3"/>
      <c r="E54" s="3"/>
      <c r="F54" s="3"/>
      <c r="G54" s="3"/>
      <c r="H54" s="3"/>
      <c r="I54" s="3"/>
      <c r="J54" s="3"/>
      <c r="K54" s="3"/>
      <c r="L54" s="3"/>
      <c r="M54" s="3">
        <v>24</v>
      </c>
      <c r="N54" s="3"/>
      <c r="O54" s="3"/>
      <c r="P54" s="3">
        <v>600</v>
      </c>
    </row>
    <row r="55" spans="1:16" ht="30" x14ac:dyDescent="0.25">
      <c r="A55" s="6">
        <v>50</v>
      </c>
      <c r="B55" s="3" t="s">
        <v>857</v>
      </c>
      <c r="C55" s="3"/>
      <c r="D55" s="3"/>
      <c r="E55" s="15" t="s">
        <v>842</v>
      </c>
      <c r="F55" s="3">
        <v>100</v>
      </c>
      <c r="G55" s="3"/>
      <c r="H55" s="3"/>
      <c r="I55" s="3"/>
      <c r="J55" s="3"/>
      <c r="K55" s="3"/>
      <c r="L55" s="3"/>
      <c r="M55" s="3"/>
      <c r="N55" s="3"/>
      <c r="O55" s="3"/>
      <c r="P55" s="3"/>
    </row>
    <row r="56" spans="1:16" ht="30" x14ac:dyDescent="0.25">
      <c r="A56" s="3">
        <v>51</v>
      </c>
      <c r="B56" s="3" t="s">
        <v>858</v>
      </c>
      <c r="C56" s="3" t="s">
        <v>376</v>
      </c>
      <c r="D56" s="3">
        <v>20</v>
      </c>
      <c r="E56" s="15" t="s">
        <v>832</v>
      </c>
      <c r="F56" s="3">
        <v>70</v>
      </c>
      <c r="G56" s="3"/>
      <c r="H56" s="3"/>
      <c r="I56" s="3"/>
      <c r="J56" s="3"/>
      <c r="K56" s="3"/>
      <c r="L56" s="3"/>
      <c r="M56" s="3"/>
      <c r="N56" s="3"/>
      <c r="O56" s="3"/>
      <c r="P56" s="3"/>
    </row>
    <row r="57" spans="1:16" ht="30" x14ac:dyDescent="0.25">
      <c r="A57" s="6">
        <v>52</v>
      </c>
      <c r="B57" s="3" t="s">
        <v>859</v>
      </c>
      <c r="C57" s="3"/>
      <c r="D57" s="3"/>
      <c r="E57" s="15" t="s">
        <v>832</v>
      </c>
      <c r="F57" s="3">
        <v>70</v>
      </c>
      <c r="G57" s="3">
        <v>0.45</v>
      </c>
      <c r="H57" s="3">
        <v>36</v>
      </c>
      <c r="I57" s="3"/>
      <c r="J57" s="3"/>
      <c r="K57" s="3"/>
      <c r="L57" s="3"/>
      <c r="M57" s="3"/>
      <c r="N57" s="3"/>
      <c r="O57" s="3"/>
      <c r="P57" s="3"/>
    </row>
    <row r="58" spans="1:16" ht="30" x14ac:dyDescent="0.25">
      <c r="A58" s="3">
        <v>53</v>
      </c>
      <c r="B58" s="3" t="s">
        <v>860</v>
      </c>
      <c r="C58" s="3" t="s">
        <v>376</v>
      </c>
      <c r="D58" s="3">
        <v>40</v>
      </c>
      <c r="E58" s="15" t="s">
        <v>842</v>
      </c>
      <c r="F58" s="3">
        <v>70</v>
      </c>
      <c r="G58" s="3"/>
      <c r="H58" s="3"/>
      <c r="I58" s="3"/>
      <c r="J58" s="3"/>
      <c r="K58" s="3"/>
      <c r="L58" s="3"/>
      <c r="M58" s="3"/>
      <c r="N58" s="3"/>
      <c r="O58" s="3"/>
      <c r="P58" s="3"/>
    </row>
    <row r="59" spans="1:16" x14ac:dyDescent="0.25">
      <c r="A59" s="6">
        <v>54</v>
      </c>
      <c r="B59" s="3" t="s">
        <v>282</v>
      </c>
      <c r="C59" s="3" t="s">
        <v>376</v>
      </c>
      <c r="D59" s="3">
        <v>40</v>
      </c>
      <c r="E59" s="3"/>
      <c r="F59" s="3"/>
      <c r="G59" s="3">
        <v>5</v>
      </c>
      <c r="H59" s="3">
        <v>48</v>
      </c>
      <c r="I59" s="3"/>
      <c r="J59" s="3"/>
      <c r="K59" s="3"/>
      <c r="L59" s="3"/>
      <c r="M59" s="3"/>
      <c r="N59" s="3"/>
      <c r="O59" s="3"/>
      <c r="P59" s="3"/>
    </row>
    <row r="60" spans="1:16" x14ac:dyDescent="0.25">
      <c r="A60" s="3">
        <v>55</v>
      </c>
      <c r="B60" s="3" t="s">
        <v>861</v>
      </c>
      <c r="C60" s="3"/>
      <c r="D60" s="3"/>
      <c r="E60" s="3" t="s">
        <v>303</v>
      </c>
      <c r="F60" s="3" t="s">
        <v>862</v>
      </c>
      <c r="G60" s="3"/>
      <c r="H60" s="3"/>
      <c r="I60" s="3"/>
      <c r="J60" s="3"/>
      <c r="K60" s="3"/>
      <c r="L60" s="3"/>
      <c r="M60" s="3"/>
      <c r="N60" s="3"/>
      <c r="O60" s="3"/>
      <c r="P60" s="3"/>
    </row>
    <row r="61" spans="1:16" x14ac:dyDescent="0.25">
      <c r="A61" s="6">
        <v>56</v>
      </c>
      <c r="B61" s="3" t="s">
        <v>863</v>
      </c>
      <c r="C61" s="3"/>
      <c r="D61" s="3"/>
      <c r="E61" s="3"/>
      <c r="F61" s="3"/>
      <c r="G61" s="3">
        <v>3</v>
      </c>
      <c r="H61" s="3">
        <v>48</v>
      </c>
      <c r="I61" s="3"/>
      <c r="J61" s="3"/>
      <c r="K61" s="3"/>
      <c r="L61" s="3"/>
      <c r="M61" s="3"/>
      <c r="N61" s="3"/>
      <c r="O61" s="3"/>
      <c r="P61" s="3"/>
    </row>
    <row r="62" spans="1:16" ht="30" x14ac:dyDescent="0.25">
      <c r="A62" s="3">
        <v>57</v>
      </c>
      <c r="B62" s="3" t="s">
        <v>864</v>
      </c>
      <c r="C62" s="3"/>
      <c r="D62" s="3"/>
      <c r="E62" s="15" t="s">
        <v>842</v>
      </c>
      <c r="F62" s="3">
        <v>100</v>
      </c>
      <c r="G62" s="3">
        <v>1</v>
      </c>
      <c r="H62" s="3">
        <v>36</v>
      </c>
      <c r="I62" s="3"/>
      <c r="J62" s="3"/>
      <c r="K62" s="3"/>
      <c r="L62" s="3"/>
      <c r="M62" s="3"/>
      <c r="N62" s="3"/>
      <c r="O62" s="3"/>
      <c r="P62" s="3"/>
    </row>
    <row r="63" spans="1:16" ht="30" x14ac:dyDescent="0.25">
      <c r="A63" s="6">
        <v>58</v>
      </c>
      <c r="B63" s="3" t="s">
        <v>865</v>
      </c>
      <c r="C63" s="3"/>
      <c r="D63" s="3"/>
      <c r="E63" s="15" t="s">
        <v>842</v>
      </c>
      <c r="F63" s="3">
        <v>100</v>
      </c>
      <c r="G63" s="3">
        <v>3</v>
      </c>
      <c r="H63" s="3">
        <v>12</v>
      </c>
      <c r="I63" s="3"/>
      <c r="J63" s="3"/>
      <c r="K63" s="3"/>
      <c r="L63" s="3"/>
      <c r="M63" s="3"/>
      <c r="N63" s="3"/>
      <c r="O63" s="3"/>
      <c r="P63" s="3"/>
    </row>
    <row r="64" spans="1:16" ht="30" x14ac:dyDescent="0.25">
      <c r="A64" s="3">
        <v>59</v>
      </c>
      <c r="B64" s="3" t="s">
        <v>866</v>
      </c>
      <c r="C64" s="3"/>
      <c r="D64" s="3"/>
      <c r="E64" s="15" t="s">
        <v>842</v>
      </c>
      <c r="F64" s="3">
        <v>70</v>
      </c>
      <c r="G64" s="3">
        <v>0.1</v>
      </c>
      <c r="H64" s="3">
        <v>24</v>
      </c>
      <c r="I64" s="3"/>
      <c r="J64" s="3"/>
      <c r="K64" s="3"/>
      <c r="L64" s="3"/>
      <c r="M64" s="3"/>
      <c r="N64" s="3"/>
      <c r="O64" s="3"/>
      <c r="P64" s="3"/>
    </row>
    <row r="65" spans="1:16" ht="30" x14ac:dyDescent="0.25">
      <c r="A65" s="6">
        <v>60</v>
      </c>
      <c r="B65" s="3" t="s">
        <v>867</v>
      </c>
      <c r="C65" s="3"/>
      <c r="D65" s="3"/>
      <c r="E65" s="15" t="s">
        <v>842</v>
      </c>
      <c r="F65" s="3">
        <v>60</v>
      </c>
      <c r="G65" s="3">
        <v>0.2</v>
      </c>
      <c r="H65" s="3">
        <v>12</v>
      </c>
      <c r="I65" s="3"/>
      <c r="J65" s="3"/>
      <c r="K65" s="3"/>
      <c r="L65" s="3"/>
      <c r="M65" s="3">
        <v>28</v>
      </c>
      <c r="N65" s="3">
        <v>28</v>
      </c>
      <c r="O65" s="3"/>
      <c r="P65" s="3">
        <v>60</v>
      </c>
    </row>
    <row r="66" spans="1:16" ht="30" x14ac:dyDescent="0.25">
      <c r="A66" s="3">
        <v>61</v>
      </c>
      <c r="B66" s="3" t="s">
        <v>869</v>
      </c>
      <c r="C66" s="3" t="s">
        <v>376</v>
      </c>
      <c r="D66" s="3">
        <v>40</v>
      </c>
      <c r="E66" s="15" t="s">
        <v>830</v>
      </c>
      <c r="F66" s="3">
        <v>40</v>
      </c>
      <c r="G66" s="3"/>
      <c r="H66" s="3"/>
      <c r="I66" s="3"/>
      <c r="J66" s="3"/>
      <c r="K66" s="3"/>
      <c r="L66" s="3"/>
      <c r="M66" s="3">
        <v>15</v>
      </c>
      <c r="N66" s="3">
        <v>15</v>
      </c>
      <c r="O66" s="3"/>
      <c r="P66" s="3">
        <v>276</v>
      </c>
    </row>
    <row r="67" spans="1:16" x14ac:dyDescent="0.25">
      <c r="A67" s="6">
        <v>62</v>
      </c>
      <c r="B67" s="3" t="s">
        <v>870</v>
      </c>
      <c r="C67" s="3"/>
      <c r="D67" s="3"/>
      <c r="E67" s="3"/>
      <c r="F67" s="3"/>
      <c r="G67" s="3">
        <v>2</v>
      </c>
      <c r="H67" s="3">
        <v>48</v>
      </c>
      <c r="I67" s="3"/>
      <c r="J67" s="3"/>
      <c r="K67" s="3"/>
      <c r="L67" s="3"/>
      <c r="M67" s="3">
        <v>80</v>
      </c>
      <c r="N67" s="3">
        <v>80</v>
      </c>
      <c r="O67" s="3"/>
      <c r="P67" s="3">
        <v>120</v>
      </c>
    </row>
    <row r="68" spans="1:16" ht="30" x14ac:dyDescent="0.25">
      <c r="A68" s="3">
        <v>63</v>
      </c>
      <c r="B68" s="3" t="s">
        <v>871</v>
      </c>
      <c r="D68" s="3">
        <v>30</v>
      </c>
      <c r="E68" s="15" t="s">
        <v>830</v>
      </c>
      <c r="F68" s="3">
        <v>50</v>
      </c>
      <c r="G68" s="3">
        <v>0.25</v>
      </c>
      <c r="H68" s="3">
        <v>48</v>
      </c>
      <c r="I68" s="3"/>
      <c r="J68" s="3"/>
      <c r="K68" s="3"/>
      <c r="L68" s="3"/>
      <c r="M68" s="3">
        <v>200</v>
      </c>
      <c r="N68" s="3">
        <v>200</v>
      </c>
      <c r="O68" s="3"/>
      <c r="P68" s="3">
        <v>94</v>
      </c>
    </row>
    <row r="69" spans="1:16" ht="30" x14ac:dyDescent="0.25">
      <c r="A69" s="6">
        <v>64</v>
      </c>
      <c r="B69" s="21" t="s">
        <v>27</v>
      </c>
      <c r="C69" s="3" t="s">
        <v>376</v>
      </c>
      <c r="D69" s="3">
        <v>30</v>
      </c>
      <c r="E69" s="15" t="s">
        <v>895</v>
      </c>
      <c r="F69" s="3">
        <v>100</v>
      </c>
      <c r="G69" s="3">
        <v>2</v>
      </c>
      <c r="H69" s="3">
        <v>48</v>
      </c>
      <c r="I69" s="3"/>
      <c r="J69" s="3"/>
      <c r="K69" s="3"/>
      <c r="L69" s="3"/>
      <c r="M69" s="3"/>
      <c r="N69" s="3"/>
      <c r="O69" s="3"/>
      <c r="P69" s="3"/>
    </row>
    <row r="70" spans="1:16" ht="30" x14ac:dyDescent="0.25">
      <c r="A70" s="3">
        <v>65</v>
      </c>
      <c r="B70" s="3" t="s">
        <v>872</v>
      </c>
      <c r="C70" s="3"/>
      <c r="D70" s="3"/>
      <c r="E70" s="15" t="s">
        <v>895</v>
      </c>
      <c r="F70" s="3">
        <v>50</v>
      </c>
      <c r="G70" s="3">
        <v>1</v>
      </c>
      <c r="H70" s="3">
        <v>24</v>
      </c>
      <c r="I70" s="3"/>
      <c r="J70" s="3"/>
      <c r="K70" s="3"/>
      <c r="L70" s="3"/>
      <c r="M70" s="3">
        <v>100</v>
      </c>
      <c r="N70" s="3">
        <v>100</v>
      </c>
      <c r="O70" s="3"/>
      <c r="P70" s="3">
        <v>120</v>
      </c>
    </row>
    <row r="71" spans="1:16" x14ac:dyDescent="0.25">
      <c r="A71" s="6">
        <v>66</v>
      </c>
      <c r="B71" s="3" t="s">
        <v>873</v>
      </c>
      <c r="C71" s="3"/>
      <c r="D71" s="3"/>
      <c r="E71" s="3"/>
      <c r="F71" s="3"/>
      <c r="G71" s="3"/>
      <c r="H71" s="3"/>
      <c r="I71" s="3"/>
      <c r="J71" s="3"/>
      <c r="K71" s="3"/>
      <c r="L71" s="3"/>
      <c r="M71" s="3"/>
      <c r="N71" s="3"/>
      <c r="O71" s="3"/>
      <c r="P71" s="3"/>
    </row>
    <row r="72" spans="1:16" x14ac:dyDescent="0.25">
      <c r="A72" s="3">
        <v>67</v>
      </c>
      <c r="B72" s="3" t="s">
        <v>874</v>
      </c>
      <c r="C72" s="3"/>
      <c r="D72" s="3"/>
      <c r="E72" s="3"/>
      <c r="F72" s="3"/>
      <c r="G72" s="3">
        <v>1.5</v>
      </c>
      <c r="H72" s="3">
        <v>36</v>
      </c>
      <c r="I72" s="3"/>
      <c r="J72" s="3"/>
      <c r="K72" s="3"/>
      <c r="L72" s="3"/>
      <c r="M72" s="3"/>
      <c r="N72" s="3"/>
      <c r="O72" s="3"/>
      <c r="P72" s="3"/>
    </row>
    <row r="73" spans="1:16" x14ac:dyDescent="0.25">
      <c r="A73" s="6">
        <v>68</v>
      </c>
      <c r="B73" s="3" t="s">
        <v>875</v>
      </c>
      <c r="C73" s="3" t="s">
        <v>376</v>
      </c>
      <c r="D73" s="3">
        <v>20</v>
      </c>
      <c r="E73" s="3"/>
      <c r="F73" s="3"/>
      <c r="G73" s="3"/>
      <c r="H73" s="3"/>
      <c r="I73" s="3"/>
      <c r="J73" s="3"/>
      <c r="K73" s="3"/>
      <c r="L73" s="3"/>
      <c r="M73" s="3">
        <v>50</v>
      </c>
      <c r="N73" s="3">
        <v>50</v>
      </c>
      <c r="O73" s="3"/>
      <c r="P73" s="3">
        <v>96</v>
      </c>
    </row>
    <row r="74" spans="1:16" x14ac:dyDescent="0.25">
      <c r="A74" s="3">
        <v>69</v>
      </c>
      <c r="B74" s="3" t="s">
        <v>876</v>
      </c>
      <c r="C74" s="3" t="s">
        <v>376</v>
      </c>
      <c r="D74" s="3">
        <v>10</v>
      </c>
      <c r="E74" s="3"/>
      <c r="F74" s="3"/>
      <c r="G74" s="3">
        <v>0.1</v>
      </c>
      <c r="H74" s="3">
        <v>12</v>
      </c>
      <c r="I74" s="3"/>
      <c r="J74" s="3"/>
      <c r="K74" s="3"/>
      <c r="L74" s="3"/>
      <c r="M74" s="3">
        <v>500</v>
      </c>
      <c r="N74" s="3">
        <v>500</v>
      </c>
      <c r="O74" s="3"/>
      <c r="P74" s="3">
        <v>72</v>
      </c>
    </row>
    <row r="75" spans="1:16" x14ac:dyDescent="0.25">
      <c r="A75" s="6">
        <v>70</v>
      </c>
      <c r="B75" s="3" t="s">
        <v>877</v>
      </c>
      <c r="C75" s="3" t="s">
        <v>376</v>
      </c>
      <c r="D75" s="3">
        <v>15</v>
      </c>
      <c r="E75" s="3" t="s">
        <v>31</v>
      </c>
      <c r="F75" s="3">
        <v>70</v>
      </c>
      <c r="G75" s="3">
        <v>2</v>
      </c>
      <c r="H75" s="3">
        <v>24</v>
      </c>
      <c r="I75" s="3"/>
      <c r="J75" s="3"/>
      <c r="K75" s="3"/>
      <c r="L75" s="3"/>
      <c r="M75" s="3">
        <v>1150</v>
      </c>
      <c r="N75" s="3">
        <v>1150</v>
      </c>
      <c r="O75" s="3"/>
      <c r="P75" s="3">
        <v>36</v>
      </c>
    </row>
    <row r="76" spans="1:16" ht="30" x14ac:dyDescent="0.25">
      <c r="A76" s="3">
        <v>71</v>
      </c>
      <c r="B76" s="3" t="s">
        <v>878</v>
      </c>
      <c r="C76" s="3"/>
      <c r="D76" s="3"/>
      <c r="E76" s="15" t="s">
        <v>895</v>
      </c>
      <c r="F76" s="3">
        <v>30</v>
      </c>
      <c r="G76" s="3"/>
      <c r="H76" s="3"/>
      <c r="I76" s="3"/>
      <c r="J76" s="3"/>
      <c r="K76" s="3"/>
      <c r="L76" s="3"/>
      <c r="M76" s="3">
        <v>18</v>
      </c>
      <c r="N76" s="3">
        <v>18</v>
      </c>
      <c r="O76" s="3"/>
      <c r="P76" s="3">
        <v>120</v>
      </c>
    </row>
    <row r="77" spans="1:16" x14ac:dyDescent="0.25">
      <c r="A77" s="6">
        <v>72</v>
      </c>
      <c r="B77" s="3" t="s">
        <v>879</v>
      </c>
      <c r="C77" s="3"/>
      <c r="D77" s="3"/>
      <c r="E77" s="3"/>
      <c r="F77" s="3"/>
      <c r="G77" s="3">
        <v>1</v>
      </c>
      <c r="H77" s="3">
        <v>24</v>
      </c>
      <c r="I77" s="3"/>
      <c r="J77" s="3"/>
      <c r="K77" s="3"/>
      <c r="L77" s="3"/>
      <c r="M77" s="3"/>
      <c r="N77" s="3"/>
      <c r="O77" s="3"/>
      <c r="P77" s="3"/>
    </row>
    <row r="78" spans="1:16" ht="30" x14ac:dyDescent="0.25">
      <c r="A78" s="3">
        <v>73</v>
      </c>
      <c r="B78" s="3" t="s">
        <v>880</v>
      </c>
      <c r="C78" s="3"/>
      <c r="D78" s="3"/>
      <c r="E78" s="15" t="s">
        <v>830</v>
      </c>
      <c r="F78" s="3">
        <v>100</v>
      </c>
      <c r="G78" s="3">
        <v>0.5</v>
      </c>
      <c r="H78" s="3">
        <v>42</v>
      </c>
      <c r="I78" s="3"/>
      <c r="J78" s="3"/>
      <c r="K78" s="3"/>
      <c r="L78" s="3"/>
      <c r="M78" s="3"/>
      <c r="N78" s="3"/>
      <c r="O78" s="3"/>
      <c r="P78" s="3"/>
    </row>
    <row r="79" spans="1:16" ht="30" x14ac:dyDescent="0.25">
      <c r="A79" s="6">
        <v>74</v>
      </c>
      <c r="B79" s="3" t="s">
        <v>881</v>
      </c>
      <c r="C79" s="3"/>
      <c r="D79" s="3"/>
      <c r="E79" s="15" t="s">
        <v>895</v>
      </c>
      <c r="F79" s="3">
        <v>60</v>
      </c>
      <c r="G79" s="3">
        <v>2</v>
      </c>
      <c r="H79" s="3">
        <v>24</v>
      </c>
      <c r="I79" s="3"/>
      <c r="J79" s="3"/>
      <c r="K79" s="3"/>
      <c r="L79" s="3"/>
      <c r="M79" s="3">
        <v>100</v>
      </c>
      <c r="N79" s="3">
        <v>100</v>
      </c>
      <c r="O79" s="3"/>
      <c r="P79" s="3">
        <v>120</v>
      </c>
    </row>
    <row r="80" spans="1:16" x14ac:dyDescent="0.25">
      <c r="A80" s="3">
        <v>75</v>
      </c>
      <c r="B80" s="3" t="s">
        <v>882</v>
      </c>
      <c r="C80" s="3"/>
      <c r="D80" s="3"/>
      <c r="E80" s="3" t="s">
        <v>31</v>
      </c>
      <c r="F80" s="3">
        <v>60</v>
      </c>
      <c r="G80" s="3"/>
      <c r="H80" s="3"/>
      <c r="I80" s="3"/>
      <c r="J80" s="3"/>
      <c r="K80" s="3"/>
      <c r="L80" s="3"/>
      <c r="M80" s="3">
        <v>150</v>
      </c>
      <c r="N80" s="3">
        <v>150</v>
      </c>
      <c r="O80" s="3"/>
      <c r="P80" s="3">
        <v>120</v>
      </c>
    </row>
    <row r="81" spans="1:16" x14ac:dyDescent="0.25">
      <c r="A81" s="6">
        <v>76</v>
      </c>
      <c r="B81" s="3" t="s">
        <v>883</v>
      </c>
      <c r="C81" s="3"/>
      <c r="D81" s="3"/>
      <c r="E81" s="3"/>
      <c r="F81" s="3"/>
      <c r="G81" s="3">
        <v>2</v>
      </c>
      <c r="H81" s="3">
        <v>24</v>
      </c>
      <c r="I81" s="3"/>
      <c r="J81" s="3"/>
      <c r="K81" s="3"/>
      <c r="L81" s="3"/>
      <c r="M81" s="3"/>
      <c r="N81" s="3"/>
      <c r="O81" s="3"/>
      <c r="P81" s="3"/>
    </row>
    <row r="82" spans="1:16" ht="30" x14ac:dyDescent="0.25">
      <c r="A82" s="3">
        <v>77</v>
      </c>
      <c r="B82" s="3" t="s">
        <v>884</v>
      </c>
      <c r="C82" s="3"/>
      <c r="D82" s="3"/>
      <c r="E82" s="15" t="s">
        <v>895</v>
      </c>
      <c r="F82" s="3"/>
      <c r="G82" s="3">
        <v>1.5</v>
      </c>
      <c r="H82" s="3">
        <v>36</v>
      </c>
      <c r="I82" s="3"/>
      <c r="J82" s="3"/>
      <c r="K82" s="3"/>
      <c r="L82" s="3"/>
      <c r="M82" s="3"/>
      <c r="N82" s="3"/>
      <c r="O82" s="3"/>
      <c r="P82" s="3"/>
    </row>
    <row r="83" spans="1:16" ht="60" x14ac:dyDescent="0.25">
      <c r="A83" s="6">
        <v>78</v>
      </c>
      <c r="B83" s="3" t="s">
        <v>885</v>
      </c>
      <c r="C83" s="3"/>
      <c r="D83" s="3"/>
      <c r="E83" s="15" t="s">
        <v>886</v>
      </c>
      <c r="F83" s="3">
        <v>100</v>
      </c>
      <c r="G83" s="3">
        <v>3</v>
      </c>
      <c r="H83" s="3">
        <v>36</v>
      </c>
      <c r="I83" s="3"/>
      <c r="J83" s="3"/>
      <c r="K83" s="3"/>
      <c r="L83" s="3"/>
      <c r="M83" s="3"/>
      <c r="N83" s="3"/>
      <c r="O83" s="3"/>
      <c r="P83" s="3"/>
    </row>
    <row r="84" spans="1:16" ht="30" x14ac:dyDescent="0.25">
      <c r="A84" s="3">
        <v>79</v>
      </c>
      <c r="B84" s="3" t="s">
        <v>887</v>
      </c>
      <c r="C84" s="3"/>
      <c r="D84" s="3"/>
      <c r="E84" s="15" t="s">
        <v>842</v>
      </c>
      <c r="F84" s="3">
        <v>100</v>
      </c>
      <c r="G84" s="3"/>
      <c r="H84" s="3"/>
      <c r="I84" s="3"/>
      <c r="J84" s="3"/>
      <c r="K84" s="3"/>
      <c r="L84" s="3"/>
      <c r="M84" s="3"/>
      <c r="N84" s="3"/>
      <c r="O84" s="3"/>
      <c r="P84" s="3"/>
    </row>
    <row r="85" spans="1:16" ht="30" x14ac:dyDescent="0.25">
      <c r="A85" s="6">
        <v>80</v>
      </c>
      <c r="B85" s="3" t="s">
        <v>666</v>
      </c>
      <c r="C85" s="3"/>
      <c r="D85" s="3"/>
      <c r="E85" s="15" t="s">
        <v>888</v>
      </c>
      <c r="F85" s="3">
        <v>70</v>
      </c>
      <c r="G85" s="3"/>
      <c r="H85" s="3"/>
      <c r="I85" s="3"/>
      <c r="J85" s="3"/>
      <c r="K85" s="3"/>
      <c r="L85" s="3"/>
      <c r="M85" s="3"/>
      <c r="N85" s="3"/>
      <c r="O85" s="3"/>
      <c r="P85" s="3"/>
    </row>
    <row r="86" spans="1:16" ht="30" x14ac:dyDescent="0.25">
      <c r="A86" s="3">
        <v>81</v>
      </c>
      <c r="B86" s="3" t="s">
        <v>889</v>
      </c>
      <c r="C86" s="3"/>
      <c r="D86" s="3"/>
      <c r="E86" s="15" t="s">
        <v>830</v>
      </c>
      <c r="F86" s="3">
        <v>100</v>
      </c>
      <c r="G86" s="3">
        <v>0.2</v>
      </c>
      <c r="H86" s="3">
        <v>36</v>
      </c>
      <c r="I86" s="3"/>
      <c r="J86" s="3"/>
      <c r="K86" s="3"/>
      <c r="L86" s="3"/>
      <c r="M86" s="3">
        <v>45</v>
      </c>
      <c r="N86" s="3">
        <v>45</v>
      </c>
      <c r="O86" s="3"/>
      <c r="P86" s="3">
        <v>120</v>
      </c>
    </row>
    <row r="87" spans="1:16" x14ac:dyDescent="0.25">
      <c r="A87" s="6">
        <v>82</v>
      </c>
      <c r="B87" s="3" t="s">
        <v>890</v>
      </c>
      <c r="C87" s="3"/>
      <c r="D87" s="3"/>
      <c r="E87" s="3"/>
      <c r="F87" s="3"/>
      <c r="G87" s="3">
        <v>2</v>
      </c>
      <c r="H87" s="3">
        <v>30</v>
      </c>
      <c r="I87" s="3">
        <v>750</v>
      </c>
      <c r="J87" s="3">
        <v>750</v>
      </c>
      <c r="K87" s="3">
        <v>365</v>
      </c>
      <c r="L87" s="3"/>
      <c r="M87" s="3">
        <v>60</v>
      </c>
      <c r="N87" s="3">
        <v>60</v>
      </c>
      <c r="O87" s="3"/>
      <c r="P87" s="3">
        <v>180</v>
      </c>
    </row>
    <row r="88" spans="1:16" x14ac:dyDescent="0.25">
      <c r="A88" s="3">
        <v>83</v>
      </c>
      <c r="B88" s="3" t="s">
        <v>891</v>
      </c>
      <c r="C88" s="3"/>
      <c r="D88" s="3"/>
      <c r="E88" s="3"/>
      <c r="F88" s="3"/>
      <c r="G88" s="3">
        <v>5</v>
      </c>
      <c r="H88" s="3">
        <v>48</v>
      </c>
      <c r="I88" s="3"/>
      <c r="J88" s="3"/>
      <c r="K88" s="3"/>
      <c r="L88" s="3"/>
      <c r="M88" s="3"/>
      <c r="N88" s="3"/>
      <c r="O88" s="3"/>
      <c r="P88" s="3"/>
    </row>
    <row r="89" spans="1:16" x14ac:dyDescent="0.25">
      <c r="A89" s="6">
        <v>84</v>
      </c>
      <c r="B89" s="3" t="s">
        <v>892</v>
      </c>
      <c r="C89" s="3"/>
      <c r="D89" s="3"/>
      <c r="E89" s="3" t="s">
        <v>31</v>
      </c>
      <c r="F89" s="3">
        <v>100</v>
      </c>
      <c r="G89" s="3"/>
      <c r="H89" s="3"/>
      <c r="I89" s="3"/>
      <c r="J89" s="3"/>
      <c r="K89" s="3"/>
      <c r="L89" s="3"/>
      <c r="M89" s="3"/>
      <c r="N89" s="3"/>
      <c r="O89" s="3"/>
      <c r="P89" s="3"/>
    </row>
    <row r="90" spans="1:16" ht="30" x14ac:dyDescent="0.25">
      <c r="A90" s="3">
        <v>85</v>
      </c>
      <c r="B90" s="3" t="s">
        <v>893</v>
      </c>
      <c r="C90" s="3"/>
      <c r="D90" s="3"/>
      <c r="E90" s="15" t="s">
        <v>830</v>
      </c>
      <c r="F90" s="3">
        <v>100</v>
      </c>
      <c r="G90" s="3">
        <v>0.05</v>
      </c>
      <c r="H90" s="3">
        <v>24</v>
      </c>
      <c r="I90" s="3"/>
      <c r="J90" s="3"/>
      <c r="K90" s="3"/>
      <c r="L90" s="3"/>
      <c r="M90" s="3">
        <v>60</v>
      </c>
      <c r="N90" s="3">
        <v>60</v>
      </c>
      <c r="O90" s="3"/>
      <c r="P90" s="3">
        <v>96</v>
      </c>
    </row>
    <row r="91" spans="1:16" ht="30" x14ac:dyDescent="0.25">
      <c r="A91" s="6">
        <v>86</v>
      </c>
      <c r="B91" s="3" t="s">
        <v>894</v>
      </c>
      <c r="C91" s="3"/>
      <c r="D91" s="3"/>
      <c r="E91" s="15" t="s">
        <v>895</v>
      </c>
      <c r="F91" s="3">
        <v>100</v>
      </c>
      <c r="G91" s="3"/>
      <c r="H91" s="3"/>
      <c r="I91" s="3"/>
      <c r="J91" s="3"/>
      <c r="K91" s="3"/>
      <c r="L91" s="3"/>
      <c r="M91" s="3"/>
      <c r="N91" s="3"/>
      <c r="O91" s="3"/>
      <c r="P91" s="3"/>
    </row>
    <row r="92" spans="1:16" ht="30" x14ac:dyDescent="0.25">
      <c r="A92" s="3">
        <v>87</v>
      </c>
      <c r="B92" s="3" t="s">
        <v>896</v>
      </c>
      <c r="C92" s="3"/>
      <c r="D92" s="3"/>
      <c r="E92" s="15" t="s">
        <v>830</v>
      </c>
      <c r="F92" s="3">
        <v>100</v>
      </c>
      <c r="G92" s="3"/>
      <c r="H92" s="3"/>
      <c r="I92" s="3"/>
      <c r="J92" s="3"/>
      <c r="K92" s="3"/>
      <c r="L92" s="3"/>
      <c r="M92" s="3"/>
      <c r="N92" s="3"/>
      <c r="O92" s="3"/>
      <c r="P92" s="3"/>
    </row>
    <row r="93" spans="1:16" ht="30" x14ac:dyDescent="0.25">
      <c r="A93" s="6">
        <v>88</v>
      </c>
      <c r="B93" s="3" t="s">
        <v>897</v>
      </c>
      <c r="C93" s="3"/>
      <c r="D93" s="3"/>
      <c r="E93" s="15" t="s">
        <v>830</v>
      </c>
      <c r="F93" s="3">
        <v>100</v>
      </c>
      <c r="G93" s="3">
        <v>0.1</v>
      </c>
      <c r="H93" s="3">
        <v>24</v>
      </c>
      <c r="I93" s="3"/>
      <c r="J93" s="3"/>
      <c r="K93" s="3"/>
      <c r="L93" s="3"/>
      <c r="M93" s="3"/>
      <c r="N93" s="3"/>
      <c r="O93" s="3"/>
      <c r="P93" s="3"/>
    </row>
    <row r="94" spans="1:16" ht="30" x14ac:dyDescent="0.25">
      <c r="A94" s="3">
        <v>89</v>
      </c>
      <c r="B94" s="3" t="s">
        <v>898</v>
      </c>
      <c r="C94" s="3"/>
      <c r="D94" s="3"/>
      <c r="E94" s="15" t="s">
        <v>830</v>
      </c>
      <c r="F94" s="3">
        <v>80</v>
      </c>
      <c r="G94" s="3">
        <v>1.5</v>
      </c>
      <c r="H94" s="3">
        <v>24</v>
      </c>
      <c r="I94" s="3"/>
      <c r="J94" s="3"/>
      <c r="K94" s="3"/>
      <c r="L94" s="3"/>
      <c r="M94" s="3"/>
      <c r="N94" s="3"/>
      <c r="O94" s="3"/>
      <c r="P94" s="3"/>
    </row>
    <row r="95" spans="1:16" ht="30" x14ac:dyDescent="0.25">
      <c r="A95" s="6">
        <v>90</v>
      </c>
      <c r="B95" s="3" t="s">
        <v>899</v>
      </c>
      <c r="C95" s="3"/>
      <c r="D95" s="3"/>
      <c r="E95" s="15" t="s">
        <v>830</v>
      </c>
      <c r="F95" s="3">
        <v>100</v>
      </c>
      <c r="G95" s="3">
        <v>1.1499999999999999</v>
      </c>
      <c r="H95" s="3">
        <v>36</v>
      </c>
      <c r="I95" s="3"/>
      <c r="J95" s="3"/>
      <c r="K95" s="3"/>
      <c r="L95" s="3"/>
      <c r="M95" s="3"/>
      <c r="N95" s="3"/>
      <c r="O95" s="3"/>
      <c r="P95" s="3"/>
    </row>
    <row r="96" spans="1:16" ht="45" x14ac:dyDescent="0.25">
      <c r="A96" s="3">
        <v>91</v>
      </c>
      <c r="B96" s="3" t="s">
        <v>900</v>
      </c>
      <c r="C96" s="3"/>
      <c r="D96" s="3"/>
      <c r="E96" s="15" t="s">
        <v>901</v>
      </c>
      <c r="F96" s="3">
        <v>100</v>
      </c>
      <c r="G96" s="3">
        <v>1.5</v>
      </c>
      <c r="H96" s="3">
        <v>48</v>
      </c>
      <c r="I96" s="3"/>
      <c r="J96" s="3"/>
      <c r="K96" s="3"/>
      <c r="L96" s="3"/>
      <c r="M96" s="3"/>
      <c r="N96" s="3"/>
      <c r="O96" s="3"/>
      <c r="P96" s="3"/>
    </row>
    <row r="97" spans="1:16" ht="30" x14ac:dyDescent="0.25">
      <c r="A97" s="6">
        <v>92</v>
      </c>
      <c r="B97" s="3" t="s">
        <v>799</v>
      </c>
      <c r="C97" s="3"/>
      <c r="D97" s="3"/>
      <c r="E97" s="15" t="s">
        <v>830</v>
      </c>
      <c r="F97" s="3">
        <v>100</v>
      </c>
      <c r="G97" s="3">
        <v>0.1</v>
      </c>
      <c r="H97" s="3">
        <v>36</v>
      </c>
      <c r="I97" s="3"/>
      <c r="J97" s="3"/>
      <c r="K97" s="3"/>
      <c r="L97" s="3"/>
      <c r="M97" s="3"/>
      <c r="N97" s="3"/>
      <c r="O97" s="3"/>
      <c r="P97" s="3"/>
    </row>
    <row r="98" spans="1:16" ht="30" x14ac:dyDescent="0.25">
      <c r="A98" s="3">
        <v>93</v>
      </c>
      <c r="B98" s="3" t="s">
        <v>902</v>
      </c>
      <c r="C98" s="3"/>
      <c r="D98" s="3"/>
      <c r="E98" s="15" t="s">
        <v>895</v>
      </c>
      <c r="F98" s="3">
        <v>100</v>
      </c>
      <c r="G98" s="3">
        <v>5.05</v>
      </c>
      <c r="H98" s="3">
        <v>48</v>
      </c>
      <c r="I98" s="3"/>
      <c r="J98" s="3"/>
      <c r="K98" s="3"/>
      <c r="L98" s="3"/>
      <c r="M98" s="3">
        <v>500</v>
      </c>
      <c r="N98" s="3">
        <v>500</v>
      </c>
      <c r="O98" s="3"/>
      <c r="P98" s="3">
        <v>98</v>
      </c>
    </row>
    <row r="99" spans="1:16" x14ac:dyDescent="0.25">
      <c r="A99" s="6">
        <v>94</v>
      </c>
      <c r="B99" s="3" t="s">
        <v>903</v>
      </c>
      <c r="C99" s="3" t="s">
        <v>376</v>
      </c>
      <c r="D99" s="3">
        <v>30</v>
      </c>
      <c r="E99" s="3" t="s">
        <v>31</v>
      </c>
      <c r="F99" s="3">
        <v>100</v>
      </c>
      <c r="G99" s="3">
        <v>0.1</v>
      </c>
      <c r="H99" s="3">
        <v>24</v>
      </c>
      <c r="I99" s="3"/>
      <c r="J99" s="3"/>
      <c r="K99" s="3"/>
      <c r="L99" s="3"/>
      <c r="M99" s="3"/>
      <c r="N99" s="3"/>
      <c r="O99" s="3"/>
      <c r="P99" s="3"/>
    </row>
    <row r="100" spans="1:16" ht="45" x14ac:dyDescent="0.25">
      <c r="A100" s="3">
        <v>95</v>
      </c>
      <c r="B100" s="3" t="s">
        <v>535</v>
      </c>
      <c r="C100" s="3"/>
      <c r="D100" s="3"/>
      <c r="E100" s="15" t="s">
        <v>904</v>
      </c>
      <c r="F100" s="3">
        <v>100</v>
      </c>
      <c r="G100" s="3"/>
      <c r="H100" s="3"/>
      <c r="I100" s="3"/>
      <c r="J100" s="3"/>
      <c r="K100" s="3"/>
      <c r="L100" s="3"/>
      <c r="M100" s="3"/>
      <c r="N100" s="3"/>
      <c r="O100" s="3"/>
      <c r="P100" s="3"/>
    </row>
    <row r="101" spans="1:16" ht="45" x14ac:dyDescent="0.25">
      <c r="A101" s="6">
        <v>96</v>
      </c>
      <c r="B101" s="3" t="s">
        <v>648</v>
      </c>
      <c r="C101" s="3" t="s">
        <v>376</v>
      </c>
      <c r="D101" s="3">
        <v>20</v>
      </c>
      <c r="E101" s="15" t="s">
        <v>904</v>
      </c>
      <c r="F101" s="3">
        <v>90</v>
      </c>
      <c r="G101" s="3"/>
      <c r="H101" s="3"/>
      <c r="I101" s="3"/>
      <c r="J101" s="3"/>
      <c r="K101" s="3"/>
      <c r="L101" s="3"/>
      <c r="M101" s="3"/>
      <c r="N101" s="3"/>
      <c r="O101" s="3"/>
      <c r="P101" s="3"/>
    </row>
    <row r="102" spans="1:16" x14ac:dyDescent="0.25">
      <c r="A102" s="3">
        <v>97</v>
      </c>
      <c r="B102" s="3" t="s">
        <v>905</v>
      </c>
      <c r="C102" s="3"/>
      <c r="D102" s="3"/>
      <c r="E102" s="15" t="s">
        <v>31</v>
      </c>
      <c r="F102" s="3">
        <v>100</v>
      </c>
      <c r="G102" s="3">
        <v>1.5</v>
      </c>
      <c r="H102" s="3">
        <v>24</v>
      </c>
      <c r="I102" s="3"/>
      <c r="J102" s="3"/>
      <c r="K102" s="3"/>
      <c r="L102" s="3"/>
      <c r="M102" s="3"/>
      <c r="N102" s="3"/>
      <c r="O102" s="3"/>
      <c r="P102" s="3"/>
    </row>
    <row r="103" spans="1:16" ht="30" x14ac:dyDescent="0.25">
      <c r="A103" s="6">
        <v>98</v>
      </c>
      <c r="B103" s="3" t="s">
        <v>906</v>
      </c>
      <c r="C103" s="3" t="s">
        <v>376</v>
      </c>
      <c r="D103" s="3">
        <v>100</v>
      </c>
      <c r="E103" s="15" t="s">
        <v>830</v>
      </c>
      <c r="F103" s="3">
        <v>100</v>
      </c>
      <c r="G103" s="3">
        <v>0.15</v>
      </c>
      <c r="H103" s="3">
        <v>24</v>
      </c>
      <c r="I103" s="3"/>
      <c r="J103" s="3"/>
      <c r="K103" s="3"/>
      <c r="L103" s="3"/>
      <c r="M103" s="3"/>
      <c r="N103" s="3"/>
      <c r="O103" s="3"/>
      <c r="P103" s="3"/>
    </row>
    <row r="104" spans="1:16" x14ac:dyDescent="0.25">
      <c r="A104" s="3">
        <v>99</v>
      </c>
      <c r="B104" s="3" t="s">
        <v>907</v>
      </c>
      <c r="C104" s="3" t="s">
        <v>376</v>
      </c>
      <c r="D104" s="3">
        <v>50</v>
      </c>
      <c r="E104" s="15"/>
      <c r="F104" s="3"/>
      <c r="G104" s="3">
        <v>0.35</v>
      </c>
      <c r="H104" s="3">
        <v>48</v>
      </c>
      <c r="I104" s="3"/>
      <c r="J104" s="3"/>
      <c r="K104" s="3"/>
      <c r="L104" s="3"/>
      <c r="M104" s="3">
        <v>200</v>
      </c>
      <c r="N104" s="3">
        <v>200</v>
      </c>
      <c r="O104" s="3"/>
      <c r="P104" s="3">
        <v>84</v>
      </c>
    </row>
    <row r="105" spans="1:16" ht="30" x14ac:dyDescent="0.25">
      <c r="A105" s="6">
        <v>100</v>
      </c>
      <c r="B105" s="3" t="s">
        <v>908</v>
      </c>
      <c r="C105" s="3"/>
      <c r="D105" s="3"/>
      <c r="E105" s="15" t="s">
        <v>909</v>
      </c>
      <c r="F105" s="3">
        <v>100</v>
      </c>
      <c r="G105" s="3">
        <v>1.01</v>
      </c>
      <c r="H105" s="3">
        <v>30</v>
      </c>
      <c r="I105" s="3"/>
      <c r="J105" s="3"/>
      <c r="K105" s="3"/>
      <c r="L105" s="3"/>
      <c r="M105" s="3">
        <v>50</v>
      </c>
      <c r="N105" s="3">
        <v>50</v>
      </c>
      <c r="O105" s="3"/>
      <c r="P105" s="3">
        <v>360</v>
      </c>
    </row>
    <row r="106" spans="1:16" x14ac:dyDescent="0.25">
      <c r="A106" s="3">
        <v>101</v>
      </c>
      <c r="B106" s="3" t="s">
        <v>910</v>
      </c>
      <c r="C106" s="3"/>
      <c r="D106" s="3"/>
      <c r="E106" s="15"/>
      <c r="F106" s="3"/>
      <c r="G106" s="3">
        <v>1</v>
      </c>
      <c r="H106" s="3">
        <v>48</v>
      </c>
      <c r="I106" s="3"/>
      <c r="J106" s="3"/>
      <c r="K106" s="3"/>
      <c r="L106" s="3"/>
      <c r="M106" s="3"/>
      <c r="N106" s="3"/>
      <c r="O106" s="3"/>
      <c r="P106" s="3"/>
    </row>
    <row r="107" spans="1:16" x14ac:dyDescent="0.25">
      <c r="A107" s="6">
        <v>102</v>
      </c>
      <c r="B107" s="3" t="s">
        <v>911</v>
      </c>
      <c r="C107" s="3"/>
      <c r="D107" s="3"/>
      <c r="E107" s="15"/>
      <c r="F107" s="3"/>
      <c r="G107" s="3">
        <v>1.2</v>
      </c>
      <c r="H107" s="3">
        <v>30</v>
      </c>
      <c r="I107" s="3"/>
      <c r="J107" s="3"/>
      <c r="K107" s="3"/>
      <c r="L107" s="3"/>
      <c r="M107" s="3"/>
      <c r="N107" s="3"/>
      <c r="O107" s="3"/>
      <c r="P107" s="3"/>
    </row>
    <row r="108" spans="1:16" x14ac:dyDescent="0.25">
      <c r="A108" s="3">
        <v>103</v>
      </c>
      <c r="B108" s="3" t="s">
        <v>912</v>
      </c>
      <c r="C108" s="3" t="s">
        <v>376</v>
      </c>
      <c r="D108" s="3">
        <v>30</v>
      </c>
      <c r="E108" s="15" t="s">
        <v>31</v>
      </c>
      <c r="F108" s="3">
        <v>50</v>
      </c>
      <c r="G108" s="3">
        <v>1</v>
      </c>
      <c r="H108" s="3">
        <v>36</v>
      </c>
      <c r="I108" s="3"/>
      <c r="J108" s="3"/>
      <c r="K108" s="3"/>
      <c r="L108" s="3"/>
      <c r="M108" s="3">
        <v>500</v>
      </c>
      <c r="N108" s="3">
        <v>500</v>
      </c>
      <c r="O108" s="3"/>
      <c r="P108" s="3">
        <v>84</v>
      </c>
    </row>
    <row r="109" spans="1:16" ht="30" x14ac:dyDescent="0.25">
      <c r="A109" s="6">
        <v>104</v>
      </c>
      <c r="B109" s="3" t="s">
        <v>95</v>
      </c>
      <c r="C109" s="3"/>
      <c r="D109" s="3"/>
      <c r="E109" s="15" t="s">
        <v>895</v>
      </c>
      <c r="F109" s="3">
        <v>80</v>
      </c>
      <c r="G109" s="3">
        <v>0.35</v>
      </c>
      <c r="H109" s="3">
        <v>24</v>
      </c>
      <c r="I109" s="3"/>
      <c r="J109" s="3"/>
      <c r="K109" s="3"/>
      <c r="L109" s="3"/>
      <c r="M109" s="3"/>
      <c r="N109" s="3"/>
      <c r="O109" s="3"/>
      <c r="P109" s="3"/>
    </row>
    <row r="110" spans="1:16" ht="30" x14ac:dyDescent="0.25">
      <c r="A110" s="3">
        <v>105</v>
      </c>
      <c r="B110" s="3" t="s">
        <v>913</v>
      </c>
      <c r="C110" s="3" t="s">
        <v>376</v>
      </c>
      <c r="D110" s="3">
        <v>40</v>
      </c>
      <c r="E110" s="15" t="s">
        <v>895</v>
      </c>
      <c r="F110" s="3">
        <v>50</v>
      </c>
      <c r="G110" s="3">
        <v>0.05</v>
      </c>
      <c r="H110" s="3">
        <v>30</v>
      </c>
      <c r="I110" s="3">
        <v>200</v>
      </c>
      <c r="J110" s="3">
        <v>200</v>
      </c>
      <c r="K110" s="3"/>
      <c r="L110" s="3">
        <v>90</v>
      </c>
      <c r="M110" s="3">
        <v>250</v>
      </c>
      <c r="N110" s="3">
        <v>250</v>
      </c>
      <c r="O110" s="3"/>
      <c r="P110" s="3">
        <v>180</v>
      </c>
    </row>
    <row r="111" spans="1:16" ht="30" x14ac:dyDescent="0.25">
      <c r="A111" s="6">
        <v>106</v>
      </c>
      <c r="B111" s="3" t="s">
        <v>914</v>
      </c>
      <c r="C111" s="3"/>
      <c r="D111" s="3"/>
      <c r="E111" s="15" t="s">
        <v>830</v>
      </c>
      <c r="F111" s="3">
        <v>100</v>
      </c>
      <c r="G111" s="3"/>
      <c r="H111" s="3"/>
      <c r="I111" s="3"/>
      <c r="J111" s="3"/>
      <c r="K111" s="3"/>
      <c r="L111" s="3"/>
      <c r="M111" s="3"/>
      <c r="N111" s="3"/>
      <c r="O111" s="3"/>
      <c r="P111" s="3"/>
    </row>
    <row r="112" spans="1:16" ht="30" x14ac:dyDescent="0.25">
      <c r="A112" s="3">
        <v>107</v>
      </c>
      <c r="B112" s="3" t="s">
        <v>915</v>
      </c>
      <c r="C112" s="3" t="s">
        <v>376</v>
      </c>
      <c r="D112" s="3">
        <v>20</v>
      </c>
      <c r="E112" s="15" t="s">
        <v>895</v>
      </c>
      <c r="F112" s="3">
        <v>50</v>
      </c>
      <c r="G112" s="3"/>
      <c r="H112" s="3"/>
      <c r="I112" s="3"/>
      <c r="J112" s="3"/>
      <c r="K112" s="3"/>
      <c r="L112" s="3"/>
      <c r="M112" s="3">
        <v>20</v>
      </c>
      <c r="N112" s="3">
        <v>20</v>
      </c>
      <c r="O112" s="3"/>
      <c r="P112" s="3">
        <v>240</v>
      </c>
    </row>
    <row r="113" spans="1:16" x14ac:dyDescent="0.25">
      <c r="A113" s="6">
        <v>108</v>
      </c>
      <c r="B113" s="3" t="s">
        <v>730</v>
      </c>
      <c r="C113" s="3"/>
      <c r="D113" s="3"/>
      <c r="E113" s="15"/>
      <c r="F113" s="3"/>
      <c r="G113" s="3">
        <v>1</v>
      </c>
      <c r="H113" s="3">
        <v>24</v>
      </c>
      <c r="I113" s="3"/>
      <c r="J113" s="3"/>
      <c r="K113" s="3"/>
      <c r="L113" s="3"/>
      <c r="M113" s="3"/>
      <c r="N113" s="3"/>
      <c r="O113" s="3"/>
      <c r="P113" s="3"/>
    </row>
    <row r="114" spans="1:16" x14ac:dyDescent="0.25">
      <c r="A114" s="3">
        <v>109</v>
      </c>
      <c r="B114" s="3" t="s">
        <v>916</v>
      </c>
      <c r="C114" s="3"/>
      <c r="D114" s="3"/>
      <c r="E114" s="15"/>
      <c r="F114" s="3"/>
      <c r="G114" s="3"/>
      <c r="H114" s="3"/>
      <c r="I114" s="3">
        <v>975</v>
      </c>
      <c r="J114" s="3">
        <v>975</v>
      </c>
      <c r="K114" s="3"/>
      <c r="L114" s="3">
        <v>210</v>
      </c>
      <c r="M114" s="3">
        <v>480</v>
      </c>
      <c r="N114" s="3">
        <v>480</v>
      </c>
      <c r="O114" s="3"/>
      <c r="P114" s="3">
        <v>240</v>
      </c>
    </row>
    <row r="115" spans="1:16" x14ac:dyDescent="0.25">
      <c r="A115" s="6">
        <v>110</v>
      </c>
      <c r="B115" s="3" t="s">
        <v>917</v>
      </c>
      <c r="C115" s="3"/>
      <c r="D115" s="3"/>
      <c r="E115" s="15"/>
      <c r="F115" s="3"/>
      <c r="G115" s="3"/>
      <c r="H115" s="3"/>
      <c r="I115" s="3"/>
      <c r="J115" s="3"/>
      <c r="K115" s="3"/>
      <c r="L115" s="3"/>
      <c r="M115" s="3">
        <v>100</v>
      </c>
      <c r="N115" s="3">
        <v>100</v>
      </c>
      <c r="O115" s="3"/>
      <c r="P115" s="3">
        <v>24</v>
      </c>
    </row>
    <row r="116" spans="1:16" ht="30" x14ac:dyDescent="0.25">
      <c r="A116" s="3">
        <v>111</v>
      </c>
      <c r="B116" s="3" t="s">
        <v>262</v>
      </c>
      <c r="C116" s="3"/>
      <c r="D116" s="3"/>
      <c r="E116" s="15" t="s">
        <v>918</v>
      </c>
      <c r="F116" s="3">
        <v>60</v>
      </c>
      <c r="G116" s="3">
        <v>0.1</v>
      </c>
      <c r="H116" s="3">
        <v>12</v>
      </c>
      <c r="I116" s="3"/>
      <c r="J116" s="3"/>
      <c r="K116" s="3"/>
      <c r="L116" s="3"/>
      <c r="M116" s="3"/>
      <c r="N116" s="3"/>
      <c r="O116" s="3"/>
      <c r="P116" s="3"/>
    </row>
    <row r="117" spans="1:16" ht="30" x14ac:dyDescent="0.25">
      <c r="A117" s="6">
        <v>112</v>
      </c>
      <c r="B117" s="3" t="s">
        <v>770</v>
      </c>
      <c r="C117" s="3"/>
      <c r="D117" s="3"/>
      <c r="E117" s="15" t="s">
        <v>895</v>
      </c>
      <c r="F117" s="3">
        <v>40</v>
      </c>
      <c r="G117" s="3">
        <v>1</v>
      </c>
      <c r="H117" s="3">
        <v>24</v>
      </c>
      <c r="I117" s="3"/>
      <c r="J117" s="3"/>
      <c r="K117" s="3"/>
      <c r="L117" s="3"/>
      <c r="M117" s="3">
        <v>18</v>
      </c>
      <c r="N117" s="3">
        <v>18</v>
      </c>
      <c r="O117" s="3"/>
      <c r="P117" s="3">
        <v>480</v>
      </c>
    </row>
    <row r="118" spans="1:16" x14ac:dyDescent="0.25">
      <c r="A118" s="3">
        <v>113</v>
      </c>
      <c r="B118" s="3" t="s">
        <v>919</v>
      </c>
      <c r="C118" s="3"/>
      <c r="D118" s="3"/>
      <c r="E118" s="15"/>
      <c r="F118" s="3"/>
      <c r="G118" s="3">
        <v>0.1</v>
      </c>
      <c r="H118" s="3">
        <v>48</v>
      </c>
      <c r="I118" s="3"/>
      <c r="J118" s="3"/>
      <c r="K118" s="3"/>
      <c r="L118" s="3"/>
      <c r="M118" s="3">
        <v>12</v>
      </c>
      <c r="N118" s="3">
        <v>12</v>
      </c>
      <c r="O118" s="3"/>
      <c r="P118" s="3">
        <v>120</v>
      </c>
    </row>
    <row r="119" spans="1:16" x14ac:dyDescent="0.25">
      <c r="A119" s="6">
        <v>114</v>
      </c>
      <c r="B119" s="3" t="s">
        <v>920</v>
      </c>
      <c r="C119" s="3"/>
      <c r="D119" s="3"/>
      <c r="E119" s="15"/>
      <c r="F119" s="3"/>
      <c r="G119" s="3">
        <v>2.7</v>
      </c>
      <c r="H119" s="3">
        <v>24</v>
      </c>
      <c r="I119" s="3"/>
      <c r="J119" s="3"/>
      <c r="K119" s="3"/>
      <c r="L119" s="3"/>
      <c r="M119" s="3"/>
      <c r="N119" s="3"/>
      <c r="O119" s="3"/>
      <c r="P119" s="3"/>
    </row>
    <row r="120" spans="1:16" x14ac:dyDescent="0.25">
      <c r="A120" s="3">
        <v>115</v>
      </c>
      <c r="B120" s="3" t="s">
        <v>921</v>
      </c>
      <c r="C120" s="3" t="s">
        <v>376</v>
      </c>
      <c r="D120" s="3">
        <v>50</v>
      </c>
      <c r="E120" s="15" t="s">
        <v>31</v>
      </c>
      <c r="F120" s="3">
        <v>50</v>
      </c>
      <c r="G120" s="3">
        <v>0.05</v>
      </c>
      <c r="H120" s="3">
        <v>36</v>
      </c>
      <c r="I120" s="3"/>
      <c r="J120" s="3"/>
      <c r="K120" s="3"/>
      <c r="L120" s="3"/>
      <c r="M120" s="3"/>
      <c r="N120" s="3"/>
      <c r="O120" s="3"/>
      <c r="P120" s="3"/>
    </row>
    <row r="121" spans="1:16" x14ac:dyDescent="0.25">
      <c r="A121" s="6">
        <v>116</v>
      </c>
      <c r="B121" s="3" t="s">
        <v>922</v>
      </c>
      <c r="C121" s="3" t="s">
        <v>376</v>
      </c>
      <c r="D121" s="3">
        <v>45</v>
      </c>
      <c r="E121" s="15" t="s">
        <v>31</v>
      </c>
      <c r="F121" s="3">
        <v>40</v>
      </c>
      <c r="G121" s="3">
        <v>1</v>
      </c>
      <c r="H121" s="3">
        <v>36</v>
      </c>
      <c r="I121" s="3">
        <v>1000</v>
      </c>
      <c r="J121" s="3">
        <v>1000</v>
      </c>
      <c r="K121" s="3"/>
      <c r="L121" s="3">
        <v>360</v>
      </c>
      <c r="M121" s="3">
        <v>1000</v>
      </c>
      <c r="N121" s="3">
        <v>1000</v>
      </c>
      <c r="O121" s="3"/>
      <c r="P121" s="3">
        <v>36</v>
      </c>
    </row>
    <row r="122" spans="1:16" x14ac:dyDescent="0.25">
      <c r="A122" s="3">
        <v>117</v>
      </c>
      <c r="B122" s="3" t="s">
        <v>923</v>
      </c>
      <c r="C122" s="3" t="s">
        <v>376</v>
      </c>
      <c r="D122" s="3">
        <v>10</v>
      </c>
      <c r="E122" s="15"/>
      <c r="F122" s="3"/>
      <c r="G122" s="3">
        <v>0.1</v>
      </c>
      <c r="H122" s="3">
        <v>48</v>
      </c>
      <c r="I122" s="3"/>
      <c r="J122" s="3"/>
      <c r="K122" s="3"/>
      <c r="L122" s="3"/>
      <c r="M122" s="3"/>
      <c r="N122" s="3"/>
      <c r="O122" s="3"/>
      <c r="P122" s="3"/>
    </row>
    <row r="123" spans="1:16" ht="30" x14ac:dyDescent="0.25">
      <c r="A123" s="6">
        <v>118</v>
      </c>
      <c r="B123" s="3" t="s">
        <v>924</v>
      </c>
      <c r="C123" s="3"/>
      <c r="D123" s="3"/>
      <c r="E123" s="15" t="s">
        <v>830</v>
      </c>
      <c r="F123" s="3">
        <v>100</v>
      </c>
      <c r="G123" s="3">
        <v>3</v>
      </c>
      <c r="H123" s="3">
        <v>30</v>
      </c>
      <c r="I123" s="3"/>
      <c r="J123" s="3"/>
      <c r="K123" s="3"/>
      <c r="L123" s="3"/>
      <c r="M123" s="3"/>
      <c r="N123" s="3"/>
      <c r="O123" s="3"/>
      <c r="P123" s="3"/>
    </row>
    <row r="124" spans="1:16" ht="30" x14ac:dyDescent="0.25">
      <c r="A124" s="3">
        <v>119</v>
      </c>
      <c r="B124" s="3" t="s">
        <v>925</v>
      </c>
      <c r="C124" s="3" t="s">
        <v>376</v>
      </c>
      <c r="D124" s="3">
        <v>5</v>
      </c>
      <c r="E124" s="15" t="s">
        <v>895</v>
      </c>
      <c r="F124" s="3">
        <v>50</v>
      </c>
      <c r="G124" s="3">
        <v>2</v>
      </c>
      <c r="H124" s="3">
        <v>24</v>
      </c>
      <c r="I124" s="3"/>
      <c r="J124" s="3"/>
      <c r="K124" s="3"/>
      <c r="L124" s="3"/>
      <c r="M124" s="3">
        <v>650</v>
      </c>
      <c r="N124" s="3">
        <v>650</v>
      </c>
      <c r="O124" s="3"/>
      <c r="P124" s="3">
        <v>120</v>
      </c>
    </row>
    <row r="125" spans="1:16" ht="30" x14ac:dyDescent="0.25">
      <c r="A125" s="6">
        <v>120</v>
      </c>
      <c r="B125" s="3" t="s">
        <v>926</v>
      </c>
      <c r="C125" s="3"/>
      <c r="D125" s="3"/>
      <c r="E125" s="15" t="s">
        <v>927</v>
      </c>
      <c r="F125" s="3">
        <v>70</v>
      </c>
      <c r="G125" s="3"/>
      <c r="H125" s="3"/>
      <c r="I125" s="3"/>
      <c r="J125" s="3"/>
      <c r="K125" s="3"/>
      <c r="L125" s="3"/>
      <c r="M125" s="3">
        <v>330</v>
      </c>
      <c r="N125" s="3">
        <v>330</v>
      </c>
      <c r="O125" s="3"/>
      <c r="P125" s="3">
        <v>96</v>
      </c>
    </row>
    <row r="126" spans="1:16" x14ac:dyDescent="0.25">
      <c r="A126" s="3">
        <v>121</v>
      </c>
      <c r="B126" s="3" t="s">
        <v>928</v>
      </c>
      <c r="C126" s="3"/>
      <c r="D126" s="3"/>
      <c r="E126" s="15"/>
      <c r="F126" s="3"/>
      <c r="G126" s="3">
        <v>1</v>
      </c>
      <c r="H126" s="3">
        <v>48</v>
      </c>
      <c r="I126" s="3"/>
      <c r="J126" s="3"/>
      <c r="K126" s="3"/>
      <c r="L126" s="3"/>
      <c r="M126" s="3"/>
      <c r="N126" s="3"/>
      <c r="O126" s="3"/>
      <c r="P126" s="3"/>
    </row>
    <row r="127" spans="1:16" x14ac:dyDescent="0.25">
      <c r="A127" s="6">
        <v>122</v>
      </c>
      <c r="B127" s="3" t="s">
        <v>786</v>
      </c>
      <c r="C127" s="3"/>
      <c r="D127" s="3"/>
      <c r="E127" s="15" t="s">
        <v>31</v>
      </c>
      <c r="F127" s="3">
        <v>80</v>
      </c>
      <c r="G127" s="3"/>
      <c r="H127" s="3"/>
      <c r="I127" s="3"/>
      <c r="J127" s="3"/>
      <c r="K127" s="3"/>
      <c r="L127" s="3"/>
      <c r="M127" s="3">
        <v>120</v>
      </c>
      <c r="N127" s="3">
        <v>120</v>
      </c>
      <c r="O127" s="3"/>
      <c r="P127" s="3">
        <v>180</v>
      </c>
    </row>
    <row r="128" spans="1:16" x14ac:dyDescent="0.25">
      <c r="A128" s="3">
        <v>123</v>
      </c>
      <c r="B128" s="3" t="s">
        <v>929</v>
      </c>
      <c r="C128" s="3"/>
      <c r="D128" s="3"/>
      <c r="E128" s="15"/>
      <c r="F128" s="3"/>
      <c r="G128" s="3">
        <v>1</v>
      </c>
      <c r="H128" s="3">
        <v>24</v>
      </c>
      <c r="I128" s="3"/>
      <c r="J128" s="3"/>
      <c r="K128" s="3"/>
      <c r="L128" s="3"/>
      <c r="M128" s="3"/>
      <c r="N128" s="3"/>
      <c r="O128" s="3"/>
      <c r="P128" s="3"/>
    </row>
    <row r="129" spans="1:16" x14ac:dyDescent="0.25">
      <c r="A129" s="6">
        <v>124</v>
      </c>
      <c r="B129" s="3" t="s">
        <v>930</v>
      </c>
      <c r="C129" s="3" t="s">
        <v>376</v>
      </c>
      <c r="D129" s="3">
        <v>25</v>
      </c>
      <c r="E129" s="15"/>
      <c r="F129" s="3"/>
      <c r="G129" s="3">
        <v>0.2</v>
      </c>
      <c r="H129" s="3">
        <v>24</v>
      </c>
      <c r="I129" s="3"/>
      <c r="J129" s="3"/>
      <c r="K129" s="3"/>
      <c r="L129" s="3"/>
      <c r="M129" s="3"/>
      <c r="N129" s="3"/>
      <c r="O129" s="3"/>
      <c r="P129" s="3"/>
    </row>
    <row r="130" spans="1:16" x14ac:dyDescent="0.25">
      <c r="A130" s="3">
        <v>125</v>
      </c>
      <c r="B130" s="3" t="s">
        <v>112</v>
      </c>
      <c r="C130" s="3"/>
      <c r="D130" s="3"/>
      <c r="E130" s="15" t="s">
        <v>31</v>
      </c>
      <c r="F130" s="3">
        <v>80</v>
      </c>
      <c r="G130" s="3">
        <v>0.2</v>
      </c>
      <c r="H130" s="3">
        <v>24</v>
      </c>
      <c r="I130" s="3"/>
      <c r="J130" s="3"/>
      <c r="K130" s="3"/>
      <c r="L130" s="3"/>
      <c r="M130" s="3">
        <v>45</v>
      </c>
      <c r="N130" s="3">
        <v>45</v>
      </c>
      <c r="O130" s="3"/>
      <c r="P130" s="3">
        <v>60</v>
      </c>
    </row>
    <row r="131" spans="1:16" x14ac:dyDescent="0.25">
      <c r="A131" s="6">
        <v>126</v>
      </c>
      <c r="B131" s="3" t="s">
        <v>931</v>
      </c>
      <c r="C131" s="3"/>
      <c r="D131" s="3"/>
      <c r="E131" s="15" t="s">
        <v>31</v>
      </c>
      <c r="F131" s="3">
        <v>70</v>
      </c>
      <c r="G131" s="3">
        <v>0.3</v>
      </c>
      <c r="H131" s="3">
        <v>36</v>
      </c>
      <c r="I131" s="3"/>
      <c r="J131" s="3"/>
      <c r="K131" s="3"/>
      <c r="L131" s="3"/>
      <c r="M131" s="3">
        <v>15</v>
      </c>
      <c r="N131" s="3">
        <v>15</v>
      </c>
      <c r="O131" s="3"/>
      <c r="P131" s="3">
        <v>120</v>
      </c>
    </row>
    <row r="132" spans="1:16" x14ac:dyDescent="0.25">
      <c r="A132" s="3">
        <v>127</v>
      </c>
      <c r="B132" s="3" t="s">
        <v>932</v>
      </c>
      <c r="C132" s="3"/>
      <c r="D132" s="3"/>
      <c r="E132" s="15"/>
      <c r="F132" s="3"/>
      <c r="G132" s="3">
        <v>1</v>
      </c>
      <c r="H132" s="3">
        <v>24</v>
      </c>
      <c r="I132" s="3"/>
      <c r="J132" s="3"/>
      <c r="K132" s="3"/>
      <c r="L132" s="3"/>
      <c r="M132" s="3">
        <v>100</v>
      </c>
      <c r="N132" s="3">
        <v>100</v>
      </c>
      <c r="O132" s="3"/>
      <c r="P132" s="3">
        <v>306</v>
      </c>
    </row>
    <row r="133" spans="1:16" ht="30" x14ac:dyDescent="0.25">
      <c r="A133" s="6">
        <v>128</v>
      </c>
      <c r="B133" s="3" t="s">
        <v>933</v>
      </c>
      <c r="C133" s="3"/>
      <c r="D133" s="3"/>
      <c r="E133" s="15" t="s">
        <v>830</v>
      </c>
      <c r="F133" s="3">
        <v>70</v>
      </c>
      <c r="G133" s="3">
        <v>1</v>
      </c>
      <c r="H133" s="3">
        <v>36</v>
      </c>
      <c r="I133" s="3"/>
      <c r="J133" s="3"/>
      <c r="K133" s="3"/>
      <c r="L133" s="3"/>
      <c r="M133" s="3">
        <v>45</v>
      </c>
      <c r="N133" s="3">
        <v>45</v>
      </c>
      <c r="O133" s="3"/>
      <c r="P133" s="3">
        <v>60</v>
      </c>
    </row>
    <row r="134" spans="1:16" x14ac:dyDescent="0.25">
      <c r="A134" s="3">
        <v>129</v>
      </c>
      <c r="B134" s="3" t="s">
        <v>934</v>
      </c>
      <c r="C134" s="3"/>
      <c r="D134" s="3"/>
      <c r="E134" s="15"/>
      <c r="F134" s="3"/>
      <c r="G134" s="3"/>
      <c r="H134" s="3"/>
      <c r="I134" s="3"/>
      <c r="J134" s="3"/>
      <c r="K134" s="3"/>
      <c r="L134" s="3"/>
      <c r="M134" s="3">
        <v>75</v>
      </c>
      <c r="N134" s="3">
        <v>75</v>
      </c>
      <c r="O134" s="3"/>
      <c r="P134" s="3">
        <v>120</v>
      </c>
    </row>
    <row r="135" spans="1:16" x14ac:dyDescent="0.25">
      <c r="A135" s="6">
        <v>130</v>
      </c>
      <c r="B135" s="3" t="s">
        <v>935</v>
      </c>
      <c r="C135" s="3"/>
      <c r="D135" s="3"/>
      <c r="E135" s="15"/>
      <c r="F135" s="3"/>
      <c r="G135" s="3">
        <v>1</v>
      </c>
      <c r="H135" s="3">
        <v>24</v>
      </c>
      <c r="I135" s="3"/>
      <c r="J135" s="3"/>
      <c r="K135" s="3"/>
      <c r="L135" s="3"/>
      <c r="M135" s="3">
        <v>45</v>
      </c>
      <c r="N135" s="3">
        <v>45</v>
      </c>
      <c r="O135" s="3"/>
      <c r="P135" s="3">
        <v>72</v>
      </c>
    </row>
    <row r="136" spans="1:16" x14ac:dyDescent="0.25">
      <c r="A136" s="3">
        <v>131</v>
      </c>
      <c r="B136" s="3" t="s">
        <v>936</v>
      </c>
      <c r="C136" s="3" t="s">
        <v>376</v>
      </c>
      <c r="D136" s="3">
        <v>20</v>
      </c>
      <c r="E136" s="15"/>
      <c r="F136" s="3"/>
      <c r="G136" s="3">
        <v>0.3</v>
      </c>
      <c r="H136" s="3">
        <v>48</v>
      </c>
      <c r="I136" s="3"/>
      <c r="J136" s="3"/>
      <c r="K136" s="3"/>
      <c r="L136" s="3"/>
      <c r="M136" s="3">
        <v>15</v>
      </c>
      <c r="N136" s="3">
        <v>15</v>
      </c>
      <c r="O136" s="3"/>
      <c r="P136" s="3">
        <v>144</v>
      </c>
    </row>
    <row r="137" spans="1:16" ht="45" x14ac:dyDescent="0.25">
      <c r="A137" s="6">
        <v>132</v>
      </c>
      <c r="B137" s="3" t="s">
        <v>178</v>
      </c>
      <c r="C137" s="3"/>
      <c r="D137" s="3"/>
      <c r="E137" s="15" t="s">
        <v>904</v>
      </c>
      <c r="F137" s="3">
        <v>30</v>
      </c>
      <c r="G137" s="3">
        <v>2</v>
      </c>
      <c r="H137" s="3">
        <v>36</v>
      </c>
      <c r="I137" s="3"/>
      <c r="J137" s="3"/>
      <c r="K137" s="3"/>
      <c r="L137" s="3"/>
      <c r="M137" s="3">
        <v>300</v>
      </c>
      <c r="N137" s="3">
        <v>300</v>
      </c>
      <c r="O137" s="3"/>
      <c r="P137" s="3">
        <v>144</v>
      </c>
    </row>
    <row r="138" spans="1:16" x14ac:dyDescent="0.25">
      <c r="A138" s="3">
        <v>133</v>
      </c>
      <c r="B138" s="3" t="s">
        <v>937</v>
      </c>
      <c r="C138" s="3"/>
      <c r="D138" s="3"/>
      <c r="E138" s="15"/>
      <c r="F138" s="3"/>
      <c r="G138" s="3">
        <v>2</v>
      </c>
      <c r="H138" s="3">
        <v>36</v>
      </c>
      <c r="I138" s="3"/>
      <c r="J138" s="3"/>
      <c r="K138" s="3"/>
      <c r="L138" s="3"/>
      <c r="M138" s="3"/>
      <c r="N138" s="3"/>
      <c r="O138" s="3"/>
      <c r="P138" s="3"/>
    </row>
    <row r="139" spans="1:16" ht="30" x14ac:dyDescent="0.25">
      <c r="A139" s="6">
        <v>134</v>
      </c>
      <c r="B139" s="3" t="s">
        <v>938</v>
      </c>
      <c r="C139" s="3"/>
      <c r="D139" s="3"/>
      <c r="E139" s="15" t="s">
        <v>842</v>
      </c>
      <c r="F139" s="3">
        <v>100</v>
      </c>
      <c r="G139" s="3">
        <v>1.5</v>
      </c>
      <c r="H139" s="3">
        <v>24</v>
      </c>
      <c r="I139" s="3"/>
      <c r="J139" s="3"/>
      <c r="K139" s="3"/>
      <c r="L139" s="3"/>
      <c r="M139" s="3">
        <v>30</v>
      </c>
      <c r="N139" s="3">
        <v>30</v>
      </c>
      <c r="O139" s="3"/>
      <c r="P139" s="3">
        <v>48</v>
      </c>
    </row>
    <row r="140" spans="1:16" ht="30" x14ac:dyDescent="0.25">
      <c r="A140" s="3">
        <v>135</v>
      </c>
      <c r="B140" s="3" t="s">
        <v>939</v>
      </c>
      <c r="C140" s="3"/>
      <c r="D140" s="3"/>
      <c r="E140" s="15" t="s">
        <v>830</v>
      </c>
      <c r="F140" s="3">
        <v>80</v>
      </c>
      <c r="G140" s="3">
        <v>1</v>
      </c>
      <c r="H140" s="3">
        <v>48</v>
      </c>
      <c r="I140" s="3"/>
      <c r="J140" s="3"/>
      <c r="K140" s="3"/>
      <c r="L140" s="3"/>
      <c r="M140" s="3"/>
      <c r="N140" s="3"/>
      <c r="O140" s="3"/>
      <c r="P140" s="3"/>
    </row>
    <row r="141" spans="1:16" ht="45" x14ac:dyDescent="0.25">
      <c r="A141" s="6">
        <v>136</v>
      </c>
      <c r="B141" s="3" t="s">
        <v>940</v>
      </c>
      <c r="C141" s="3"/>
      <c r="D141" s="3"/>
      <c r="E141" s="15" t="s">
        <v>904</v>
      </c>
      <c r="F141" s="3">
        <v>100</v>
      </c>
      <c r="G141" s="3">
        <v>1</v>
      </c>
      <c r="H141" s="3">
        <v>24</v>
      </c>
      <c r="I141" s="3"/>
      <c r="J141" s="3"/>
      <c r="K141" s="3"/>
      <c r="L141" s="3"/>
      <c r="M141" s="3"/>
      <c r="N141" s="3"/>
      <c r="O141" s="3"/>
      <c r="P141" s="3"/>
    </row>
    <row r="142" spans="1:16" ht="30" x14ac:dyDescent="0.25">
      <c r="A142" s="3">
        <v>137</v>
      </c>
      <c r="B142" s="3" t="s">
        <v>941</v>
      </c>
      <c r="C142" s="3"/>
      <c r="D142" s="3"/>
      <c r="E142" s="15" t="s">
        <v>842</v>
      </c>
      <c r="F142" s="3">
        <v>100</v>
      </c>
      <c r="G142" s="3"/>
      <c r="H142" s="3"/>
      <c r="I142" s="3">
        <v>1000</v>
      </c>
      <c r="J142" s="3">
        <v>1000</v>
      </c>
      <c r="K142" s="3"/>
      <c r="L142" s="3">
        <v>360</v>
      </c>
      <c r="M142" s="3"/>
      <c r="N142" s="3"/>
      <c r="O142" s="3"/>
      <c r="P142" s="3"/>
    </row>
    <row r="143" spans="1:16" x14ac:dyDescent="0.25">
      <c r="A143" s="6">
        <v>138</v>
      </c>
      <c r="B143" s="3" t="s">
        <v>942</v>
      </c>
      <c r="C143" s="3"/>
      <c r="D143" s="3"/>
      <c r="E143" s="15"/>
      <c r="F143" s="3"/>
      <c r="G143" s="3"/>
      <c r="H143" s="3"/>
      <c r="I143" s="3"/>
      <c r="J143" s="3"/>
      <c r="K143" s="3"/>
      <c r="L143" s="3"/>
      <c r="M143" s="3"/>
      <c r="N143" s="3"/>
      <c r="O143" s="3"/>
      <c r="P143" s="3"/>
    </row>
    <row r="144" spans="1:16" ht="30" x14ac:dyDescent="0.25">
      <c r="A144" s="3">
        <v>139</v>
      </c>
      <c r="B144" s="3" t="s">
        <v>467</v>
      </c>
      <c r="C144" s="3"/>
      <c r="D144" s="3"/>
      <c r="E144" s="15" t="s">
        <v>842</v>
      </c>
      <c r="F144" s="3">
        <v>100</v>
      </c>
      <c r="G144" s="3"/>
      <c r="H144" s="3"/>
      <c r="I144" s="3"/>
      <c r="J144" s="3"/>
      <c r="K144" s="3"/>
      <c r="L144" s="3"/>
      <c r="M144" s="3"/>
      <c r="N144" s="3"/>
      <c r="O144" s="3"/>
      <c r="P144" s="3"/>
    </row>
    <row r="145" spans="1:16" ht="45" x14ac:dyDescent="0.25">
      <c r="A145" s="6">
        <v>140</v>
      </c>
      <c r="B145" s="3" t="s">
        <v>943</v>
      </c>
      <c r="C145" s="3"/>
      <c r="D145" s="3"/>
      <c r="E145" s="15" t="s">
        <v>904</v>
      </c>
      <c r="F145" s="3">
        <v>100</v>
      </c>
      <c r="G145" s="3"/>
      <c r="H145" s="3"/>
      <c r="I145" s="3"/>
      <c r="J145" s="3"/>
      <c r="K145" s="3"/>
      <c r="L145" s="3"/>
      <c r="M145" s="3"/>
      <c r="N145" s="3"/>
      <c r="O145" s="3"/>
      <c r="P145" s="3"/>
    </row>
    <row r="146" spans="1:16" ht="45" x14ac:dyDescent="0.25">
      <c r="A146" s="3">
        <v>141</v>
      </c>
      <c r="B146" s="3" t="s">
        <v>944</v>
      </c>
      <c r="C146" s="3"/>
      <c r="D146" s="3"/>
      <c r="E146" s="15" t="s">
        <v>904</v>
      </c>
      <c r="F146" s="3">
        <v>100</v>
      </c>
      <c r="G146" s="3">
        <v>0.1</v>
      </c>
      <c r="H146" s="3">
        <v>24</v>
      </c>
      <c r="I146" s="3"/>
      <c r="J146" s="3"/>
      <c r="K146" s="3"/>
      <c r="L146" s="3"/>
      <c r="M146" s="3">
        <v>40</v>
      </c>
      <c r="N146" s="3">
        <v>40</v>
      </c>
      <c r="O146" s="3"/>
      <c r="P146" s="3">
        <v>84</v>
      </c>
    </row>
    <row r="147" spans="1:16" x14ac:dyDescent="0.25">
      <c r="A147" s="6">
        <v>142</v>
      </c>
      <c r="B147" s="3" t="s">
        <v>945</v>
      </c>
      <c r="C147" s="3"/>
      <c r="D147" s="3"/>
      <c r="E147" s="15"/>
      <c r="F147" s="3"/>
      <c r="G147" s="3">
        <v>0.25</v>
      </c>
      <c r="H147" s="3">
        <v>36</v>
      </c>
      <c r="I147" s="3">
        <v>1500</v>
      </c>
      <c r="J147" s="3">
        <v>1500</v>
      </c>
      <c r="K147" s="3"/>
      <c r="L147" s="3">
        <v>360</v>
      </c>
      <c r="M147" s="3"/>
      <c r="N147" s="3"/>
      <c r="O147" s="3"/>
      <c r="P147" s="3"/>
    </row>
    <row r="148" spans="1:16" ht="30" x14ac:dyDescent="0.25">
      <c r="A148" s="3">
        <v>143</v>
      </c>
      <c r="B148" s="3" t="s">
        <v>354</v>
      </c>
      <c r="C148" s="3"/>
      <c r="D148" s="3"/>
      <c r="E148" s="15" t="s">
        <v>842</v>
      </c>
      <c r="F148" s="3">
        <v>100</v>
      </c>
      <c r="G148" s="3">
        <v>0.5</v>
      </c>
      <c r="H148" s="3">
        <v>36</v>
      </c>
      <c r="I148" s="3"/>
      <c r="J148" s="3"/>
      <c r="K148" s="3"/>
      <c r="L148" s="3"/>
      <c r="M148" s="3"/>
      <c r="N148" s="3"/>
      <c r="O148" s="3"/>
      <c r="P148" s="3"/>
    </row>
    <row r="149" spans="1:16" ht="30" x14ac:dyDescent="0.25">
      <c r="A149" s="6">
        <v>144</v>
      </c>
      <c r="B149" s="3" t="s">
        <v>946</v>
      </c>
      <c r="C149" s="3"/>
      <c r="D149" s="3"/>
      <c r="E149" s="15" t="s">
        <v>895</v>
      </c>
      <c r="F149" s="3">
        <v>100</v>
      </c>
      <c r="G149" s="3">
        <v>0.5</v>
      </c>
      <c r="H149" s="3">
        <v>24</v>
      </c>
      <c r="I149" s="3"/>
      <c r="J149" s="3"/>
      <c r="K149" s="3"/>
      <c r="L149" s="3"/>
      <c r="M149" s="3"/>
      <c r="N149" s="3"/>
      <c r="O149" s="3"/>
      <c r="P149" s="3"/>
    </row>
    <row r="150" spans="1:16" x14ac:dyDescent="0.25">
      <c r="A150" s="3">
        <v>145</v>
      </c>
      <c r="B150" s="3" t="s">
        <v>947</v>
      </c>
      <c r="C150" s="3"/>
      <c r="D150" s="3"/>
      <c r="E150" s="15"/>
      <c r="F150" s="3"/>
      <c r="G150" s="3">
        <v>0.2</v>
      </c>
      <c r="H150" s="3">
        <v>24</v>
      </c>
      <c r="I150" s="3">
        <v>1000</v>
      </c>
      <c r="J150" s="3">
        <v>100</v>
      </c>
      <c r="K150" s="3"/>
      <c r="L150" s="3">
        <v>360</v>
      </c>
      <c r="M150" s="3">
        <v>45</v>
      </c>
      <c r="N150" s="3">
        <v>45</v>
      </c>
      <c r="O150" s="3"/>
      <c r="P150" s="3">
        <v>120</v>
      </c>
    </row>
    <row r="151" spans="1:16" ht="45" x14ac:dyDescent="0.25">
      <c r="A151" s="6">
        <v>146</v>
      </c>
      <c r="B151" s="3" t="s">
        <v>948</v>
      </c>
      <c r="C151" s="3"/>
      <c r="D151" s="3"/>
      <c r="E151" s="15" t="s">
        <v>949</v>
      </c>
      <c r="F151" s="3">
        <v>100</v>
      </c>
      <c r="G151" s="3">
        <v>0.4</v>
      </c>
      <c r="H151" s="3">
        <v>24</v>
      </c>
      <c r="I151" s="3"/>
      <c r="J151" s="3"/>
      <c r="K151" s="3"/>
      <c r="L151" s="3"/>
      <c r="M151" s="3"/>
      <c r="N151" s="3"/>
      <c r="O151" s="3"/>
      <c r="P151" s="3"/>
    </row>
    <row r="152" spans="1:16" ht="30" x14ac:dyDescent="0.25">
      <c r="A152" s="3">
        <v>147</v>
      </c>
      <c r="B152" s="3" t="s">
        <v>950</v>
      </c>
      <c r="C152" s="3" t="s">
        <v>376</v>
      </c>
      <c r="D152" s="3">
        <v>50</v>
      </c>
      <c r="E152" s="15" t="s">
        <v>842</v>
      </c>
      <c r="F152" s="3">
        <v>30</v>
      </c>
      <c r="G152" s="3"/>
      <c r="H152" s="3"/>
      <c r="I152" s="3"/>
      <c r="J152" s="3"/>
      <c r="K152" s="3"/>
      <c r="L152" s="3"/>
      <c r="M152" s="3"/>
      <c r="N152" s="3"/>
      <c r="O152" s="3"/>
      <c r="P152" s="3"/>
    </row>
    <row r="153" spans="1:16" ht="30" x14ac:dyDescent="0.25">
      <c r="A153" s="6">
        <v>148</v>
      </c>
      <c r="B153" s="3" t="s">
        <v>951</v>
      </c>
      <c r="C153" s="3" t="s">
        <v>376</v>
      </c>
      <c r="D153" s="3">
        <v>30</v>
      </c>
      <c r="E153" s="15" t="s">
        <v>842</v>
      </c>
      <c r="F153" s="3">
        <v>80</v>
      </c>
      <c r="G153" s="3">
        <v>0.4</v>
      </c>
      <c r="H153" s="3">
        <v>12</v>
      </c>
      <c r="I153" s="3">
        <v>400</v>
      </c>
      <c r="J153" s="3">
        <v>400</v>
      </c>
      <c r="K153" s="3"/>
      <c r="L153" s="3">
        <v>90</v>
      </c>
      <c r="M153" s="3">
        <v>100</v>
      </c>
      <c r="N153" s="3">
        <v>100</v>
      </c>
      <c r="O153" s="3"/>
      <c r="P153" s="3">
        <v>36</v>
      </c>
    </row>
    <row r="154" spans="1:16" x14ac:dyDescent="0.25">
      <c r="A154" s="3">
        <v>149</v>
      </c>
      <c r="B154" s="3" t="s">
        <v>952</v>
      </c>
      <c r="C154" s="3"/>
      <c r="D154" s="3"/>
      <c r="E154" s="15"/>
      <c r="F154" s="3"/>
      <c r="G154" s="3">
        <v>1</v>
      </c>
      <c r="H154" s="3">
        <v>36</v>
      </c>
      <c r="I154" s="3"/>
      <c r="J154" s="3"/>
      <c r="K154" s="3"/>
      <c r="L154" s="3"/>
      <c r="M154" s="3"/>
      <c r="N154" s="3"/>
      <c r="O154" s="3"/>
      <c r="P154" s="3"/>
    </row>
    <row r="155" spans="1:16" x14ac:dyDescent="0.25">
      <c r="A155" s="6">
        <v>150</v>
      </c>
      <c r="B155" s="3" t="s">
        <v>953</v>
      </c>
      <c r="C155" s="3"/>
      <c r="D155" s="3"/>
      <c r="E155" s="15"/>
      <c r="F155" s="3"/>
      <c r="G155" s="3">
        <v>10</v>
      </c>
      <c r="H155" s="3">
        <v>24</v>
      </c>
      <c r="I155" s="3"/>
      <c r="J155" s="3"/>
      <c r="K155" s="3"/>
      <c r="L155" s="3"/>
      <c r="M155" s="3"/>
      <c r="N155" s="3"/>
      <c r="O155" s="3"/>
      <c r="P155" s="3"/>
    </row>
    <row r="156" spans="1:16" x14ac:dyDescent="0.25">
      <c r="A156" s="3">
        <v>151</v>
      </c>
      <c r="B156" s="3" t="s">
        <v>954</v>
      </c>
      <c r="C156" s="3"/>
      <c r="D156" s="3"/>
      <c r="E156" s="15"/>
      <c r="F156" s="3"/>
      <c r="G156" s="3">
        <v>0.1</v>
      </c>
      <c r="H156" s="3">
        <v>24</v>
      </c>
      <c r="I156" s="3"/>
      <c r="J156" s="3"/>
      <c r="K156" s="3"/>
      <c r="L156" s="3"/>
      <c r="M156" s="3">
        <v>60</v>
      </c>
      <c r="N156" s="3">
        <v>60</v>
      </c>
      <c r="O156" s="3"/>
      <c r="P156" s="3">
        <v>72</v>
      </c>
    </row>
    <row r="157" spans="1:16" x14ac:dyDescent="0.25">
      <c r="A157" s="6">
        <v>152</v>
      </c>
      <c r="B157" s="3" t="s">
        <v>762</v>
      </c>
      <c r="C157" s="3"/>
      <c r="D157" s="3"/>
      <c r="E157" s="15"/>
      <c r="F157" s="3"/>
      <c r="G157" s="3"/>
      <c r="H157" s="3"/>
      <c r="I157" s="3"/>
      <c r="J157" s="3"/>
      <c r="K157" s="3"/>
      <c r="L157" s="3"/>
      <c r="M157" s="3">
        <v>120</v>
      </c>
      <c r="N157" s="3">
        <v>120</v>
      </c>
      <c r="O157" s="3"/>
      <c r="P157" s="3">
        <v>72</v>
      </c>
    </row>
    <row r="158" spans="1:16" ht="30" x14ac:dyDescent="0.25">
      <c r="A158" s="3">
        <v>153</v>
      </c>
      <c r="B158" s="3" t="s">
        <v>955</v>
      </c>
      <c r="C158" s="3" t="s">
        <v>376</v>
      </c>
      <c r="D158" s="3">
        <v>80</v>
      </c>
      <c r="E158" s="15" t="s">
        <v>895</v>
      </c>
      <c r="F158" s="3">
        <v>70</v>
      </c>
      <c r="G158" s="3">
        <v>0.5</v>
      </c>
      <c r="H158" s="3">
        <v>36</v>
      </c>
      <c r="I158" s="3"/>
      <c r="J158" s="3"/>
      <c r="K158" s="3"/>
      <c r="L158" s="3"/>
      <c r="M158" s="3"/>
      <c r="N158" s="3"/>
      <c r="O158" s="3"/>
      <c r="P158" s="3"/>
    </row>
    <row r="159" spans="1:16" ht="30" x14ac:dyDescent="0.25">
      <c r="A159" s="6">
        <v>154</v>
      </c>
      <c r="B159" s="3" t="s">
        <v>956</v>
      </c>
      <c r="C159" s="3"/>
      <c r="D159" s="3"/>
      <c r="E159" s="15" t="s">
        <v>842</v>
      </c>
      <c r="F159" s="3">
        <v>60</v>
      </c>
      <c r="G159" s="3">
        <v>0.25</v>
      </c>
      <c r="H159" s="3">
        <v>24</v>
      </c>
      <c r="I159" s="3"/>
      <c r="J159" s="3"/>
      <c r="K159" s="3"/>
      <c r="L159" s="3"/>
      <c r="M159" s="3"/>
      <c r="N159" s="3"/>
      <c r="O159" s="3"/>
      <c r="P159" s="3"/>
    </row>
    <row r="160" spans="1:16" x14ac:dyDescent="0.25">
      <c r="A160" s="3">
        <v>155</v>
      </c>
      <c r="B160" s="3" t="s">
        <v>957</v>
      </c>
      <c r="C160" s="3"/>
      <c r="D160" s="3"/>
      <c r="E160" s="15"/>
      <c r="F160" s="3"/>
      <c r="G160" s="3">
        <v>2</v>
      </c>
      <c r="H160" s="3">
        <v>36</v>
      </c>
      <c r="I160" s="3"/>
      <c r="J160" s="3"/>
      <c r="K160" s="3"/>
      <c r="L160" s="3"/>
      <c r="M160" s="3">
        <v>40</v>
      </c>
      <c r="N160" s="3">
        <v>40</v>
      </c>
      <c r="O160" s="3"/>
      <c r="P160" s="3">
        <v>84</v>
      </c>
    </row>
    <row r="161" spans="1:16" ht="30" x14ac:dyDescent="0.25">
      <c r="A161" s="6">
        <v>156</v>
      </c>
      <c r="B161" s="3" t="s">
        <v>958</v>
      </c>
      <c r="C161" s="3"/>
      <c r="D161" s="3"/>
      <c r="E161" s="15" t="s">
        <v>960</v>
      </c>
      <c r="F161" s="3">
        <v>100</v>
      </c>
      <c r="G161" s="3"/>
      <c r="H161" s="3"/>
      <c r="I161" s="3"/>
      <c r="J161" s="3"/>
      <c r="K161" s="3"/>
      <c r="L161" s="3"/>
      <c r="M161" s="3"/>
      <c r="N161" s="3"/>
      <c r="O161" s="3"/>
      <c r="P161" s="3"/>
    </row>
    <row r="162" spans="1:16" ht="30" x14ac:dyDescent="0.25">
      <c r="A162" s="3">
        <v>157</v>
      </c>
      <c r="B162" s="3" t="s">
        <v>959</v>
      </c>
      <c r="C162" s="3"/>
      <c r="D162" s="3"/>
      <c r="E162" s="15" t="s">
        <v>842</v>
      </c>
      <c r="F162" s="3">
        <v>60</v>
      </c>
      <c r="G162" s="3"/>
      <c r="H162" s="3"/>
      <c r="I162" s="3"/>
      <c r="J162" s="3"/>
      <c r="K162" s="3"/>
      <c r="L162" s="3"/>
      <c r="M162" s="3"/>
      <c r="N162" s="3"/>
      <c r="O162" s="3"/>
      <c r="P162" s="3"/>
    </row>
    <row r="163" spans="1:16" ht="45" x14ac:dyDescent="0.25">
      <c r="A163" s="6">
        <v>158</v>
      </c>
      <c r="B163" s="3" t="s">
        <v>961</v>
      </c>
      <c r="C163" s="3"/>
      <c r="D163" s="3"/>
      <c r="E163" s="15" t="s">
        <v>962</v>
      </c>
      <c r="F163" s="3">
        <v>80</v>
      </c>
      <c r="G163" s="3"/>
      <c r="H163" s="3"/>
      <c r="I163" s="3"/>
      <c r="J163" s="3"/>
      <c r="K163" s="3"/>
      <c r="L163" s="3"/>
      <c r="M163" s="3"/>
      <c r="N163" s="3"/>
      <c r="O163" s="3"/>
      <c r="P163" s="3"/>
    </row>
    <row r="164" spans="1:16" x14ac:dyDescent="0.25">
      <c r="A164" s="3">
        <v>159</v>
      </c>
      <c r="B164" s="3" t="s">
        <v>963</v>
      </c>
      <c r="C164" s="3"/>
      <c r="D164" s="3"/>
      <c r="E164" s="15"/>
      <c r="F164" s="3"/>
      <c r="G164" s="3">
        <v>1</v>
      </c>
      <c r="H164" s="3">
        <v>24</v>
      </c>
      <c r="I164" s="3"/>
      <c r="J164" s="3"/>
      <c r="K164" s="3"/>
      <c r="L164" s="3"/>
      <c r="M164" s="3">
        <v>45</v>
      </c>
      <c r="N164" s="3">
        <v>45</v>
      </c>
      <c r="O164" s="3"/>
      <c r="P164" s="3">
        <v>36</v>
      </c>
    </row>
    <row r="165" spans="1:16" ht="45" x14ac:dyDescent="0.25">
      <c r="A165" s="6">
        <v>160</v>
      </c>
      <c r="B165" s="3" t="s">
        <v>499</v>
      </c>
      <c r="C165" s="3"/>
      <c r="D165" s="3"/>
      <c r="E165" s="15" t="s">
        <v>964</v>
      </c>
      <c r="F165" s="3">
        <v>80</v>
      </c>
      <c r="G165" s="3">
        <v>0.6</v>
      </c>
      <c r="H165" s="3">
        <v>36</v>
      </c>
      <c r="I165" s="3"/>
      <c r="J165" s="3"/>
      <c r="K165" s="3"/>
      <c r="L165" s="3"/>
      <c r="M165" s="3"/>
      <c r="N165" s="3"/>
      <c r="O165" s="3"/>
      <c r="P165" s="3"/>
    </row>
    <row r="166" spans="1:16" ht="45" x14ac:dyDescent="0.25">
      <c r="A166" s="3">
        <v>161</v>
      </c>
      <c r="B166" s="3" t="s">
        <v>965</v>
      </c>
      <c r="C166" s="3" t="s">
        <v>376</v>
      </c>
      <c r="D166" s="3">
        <v>30</v>
      </c>
      <c r="E166" s="15" t="s">
        <v>964</v>
      </c>
      <c r="F166" s="3">
        <v>50</v>
      </c>
      <c r="G166" s="3">
        <v>0.4</v>
      </c>
      <c r="H166" s="3">
        <v>36</v>
      </c>
      <c r="I166" s="3"/>
      <c r="J166" s="3"/>
      <c r="K166" s="3"/>
      <c r="L166" s="3"/>
      <c r="M166" s="3">
        <v>18</v>
      </c>
      <c r="N166" s="3">
        <v>18</v>
      </c>
      <c r="P166" s="3">
        <v>240</v>
      </c>
    </row>
    <row r="167" spans="1:16" ht="30" x14ac:dyDescent="0.25">
      <c r="A167" s="6">
        <v>162</v>
      </c>
      <c r="B167" s="3" t="s">
        <v>966</v>
      </c>
      <c r="C167" s="3"/>
      <c r="D167" s="3"/>
      <c r="E167" s="15" t="s">
        <v>895</v>
      </c>
      <c r="F167" s="3">
        <v>70</v>
      </c>
      <c r="G167" s="3">
        <v>0.25</v>
      </c>
      <c r="H167" s="3">
        <v>24</v>
      </c>
      <c r="I167" s="3"/>
      <c r="J167" s="3"/>
      <c r="K167" s="3"/>
      <c r="L167" s="3"/>
      <c r="M167" s="3"/>
      <c r="N167" s="3"/>
      <c r="O167" s="3"/>
      <c r="P167" s="3"/>
    </row>
    <row r="168" spans="1:16" ht="30" x14ac:dyDescent="0.25">
      <c r="A168" s="3">
        <v>163</v>
      </c>
      <c r="B168" s="3" t="s">
        <v>100</v>
      </c>
      <c r="C168" s="3"/>
      <c r="D168" s="3"/>
      <c r="E168" s="15" t="s">
        <v>895</v>
      </c>
      <c r="F168" s="3">
        <v>70</v>
      </c>
      <c r="G168" s="3">
        <v>1.5</v>
      </c>
      <c r="H168" s="3">
        <v>36</v>
      </c>
      <c r="I168" s="3"/>
      <c r="J168" s="3"/>
      <c r="K168" s="3"/>
      <c r="L168" s="3"/>
      <c r="M168" s="3"/>
      <c r="N168" s="3"/>
      <c r="O168" s="3"/>
      <c r="P168" s="3"/>
    </row>
    <row r="169" spans="1:16" ht="45" x14ac:dyDescent="0.25">
      <c r="A169" s="6">
        <v>164</v>
      </c>
      <c r="B169" s="3" t="s">
        <v>967</v>
      </c>
      <c r="C169" s="3"/>
      <c r="D169" s="3"/>
      <c r="E169" s="15" t="s">
        <v>964</v>
      </c>
      <c r="F169" s="3"/>
      <c r="G169" s="3"/>
      <c r="H169" s="3"/>
      <c r="I169" s="3"/>
      <c r="J169" s="3"/>
      <c r="K169" s="3"/>
      <c r="L169" s="3"/>
      <c r="M169" s="3"/>
      <c r="N169" s="3"/>
      <c r="O169" s="3"/>
      <c r="P169" s="3"/>
    </row>
    <row r="170" spans="1:16" ht="30" x14ac:dyDescent="0.25">
      <c r="A170" s="3">
        <v>165</v>
      </c>
      <c r="B170" s="3" t="s">
        <v>968</v>
      </c>
      <c r="C170" s="3"/>
      <c r="D170" s="3"/>
      <c r="E170" s="15" t="s">
        <v>842</v>
      </c>
      <c r="F170" s="3">
        <v>80</v>
      </c>
      <c r="G170" s="3"/>
      <c r="H170" s="3"/>
      <c r="I170" s="3"/>
      <c r="J170" s="3"/>
      <c r="K170" s="3"/>
      <c r="L170" s="3"/>
      <c r="M170" s="3">
        <v>36</v>
      </c>
      <c r="N170" s="3">
        <v>36</v>
      </c>
      <c r="O170" s="3"/>
      <c r="P170" s="3"/>
    </row>
    <row r="171" spans="1:16" ht="30" x14ac:dyDescent="0.25">
      <c r="A171" s="6">
        <v>166</v>
      </c>
      <c r="B171" s="3" t="s">
        <v>108</v>
      </c>
      <c r="C171" s="3"/>
      <c r="D171" s="3"/>
      <c r="E171" s="15" t="s">
        <v>895</v>
      </c>
      <c r="F171" s="3">
        <v>70</v>
      </c>
      <c r="G171" s="3">
        <v>2</v>
      </c>
      <c r="H171" s="3">
        <v>36</v>
      </c>
      <c r="I171" s="3"/>
      <c r="J171" s="3"/>
      <c r="K171" s="3"/>
      <c r="L171" s="3"/>
      <c r="M171" s="3"/>
      <c r="N171" s="3"/>
      <c r="O171" s="3"/>
      <c r="P171" s="3"/>
    </row>
    <row r="172" spans="1:16" ht="30" x14ac:dyDescent="0.25">
      <c r="A172" s="3">
        <v>167</v>
      </c>
      <c r="B172" s="3" t="s">
        <v>969</v>
      </c>
      <c r="C172" s="3" t="s">
        <v>376</v>
      </c>
      <c r="D172" s="3">
        <v>20</v>
      </c>
      <c r="E172" s="15" t="s">
        <v>895</v>
      </c>
      <c r="F172" s="3">
        <v>70</v>
      </c>
      <c r="G172" s="3">
        <v>0.1</v>
      </c>
      <c r="H172" s="3">
        <v>36</v>
      </c>
      <c r="I172" s="3"/>
      <c r="J172" s="3"/>
      <c r="K172" s="3"/>
      <c r="L172" s="3"/>
      <c r="M172" s="3">
        <v>16</v>
      </c>
      <c r="N172" s="3">
        <v>16</v>
      </c>
      <c r="O172" s="3"/>
      <c r="P172" s="3">
        <v>36</v>
      </c>
    </row>
    <row r="173" spans="1:16" ht="30" x14ac:dyDescent="0.25">
      <c r="A173" s="6">
        <v>168</v>
      </c>
      <c r="B173" s="3" t="s">
        <v>970</v>
      </c>
      <c r="C173" s="3"/>
      <c r="D173" s="3"/>
      <c r="E173" s="15" t="s">
        <v>895</v>
      </c>
      <c r="F173" s="3">
        <v>50</v>
      </c>
      <c r="G173" s="3">
        <v>0.2</v>
      </c>
      <c r="H173" s="3">
        <v>36</v>
      </c>
      <c r="I173" s="3"/>
      <c r="J173" s="3"/>
      <c r="K173" s="3"/>
      <c r="L173" s="3"/>
      <c r="M173" s="3">
        <v>124</v>
      </c>
      <c r="N173" s="3">
        <v>124</v>
      </c>
      <c r="O173" s="3"/>
      <c r="P173" s="3">
        <v>72</v>
      </c>
    </row>
    <row r="174" spans="1:16" ht="30" x14ac:dyDescent="0.25">
      <c r="A174" s="3">
        <v>169</v>
      </c>
      <c r="B174" s="3" t="s">
        <v>971</v>
      </c>
      <c r="C174" s="3" t="s">
        <v>376</v>
      </c>
      <c r="D174" s="3">
        <v>70</v>
      </c>
      <c r="E174" s="15" t="s">
        <v>895</v>
      </c>
      <c r="F174" s="3">
        <v>70</v>
      </c>
      <c r="G174" s="3"/>
      <c r="H174" s="3"/>
      <c r="I174" s="3"/>
      <c r="J174" s="3"/>
      <c r="K174" s="3"/>
      <c r="L174" s="3"/>
      <c r="M174" s="3"/>
      <c r="N174" s="3"/>
      <c r="O174" s="3"/>
      <c r="P174" s="3"/>
    </row>
    <row r="175" spans="1:16" ht="30" x14ac:dyDescent="0.25">
      <c r="A175" s="6">
        <v>170</v>
      </c>
      <c r="B175" s="3" t="s">
        <v>900</v>
      </c>
      <c r="C175" s="3" t="s">
        <v>376</v>
      </c>
      <c r="D175" s="3">
        <v>20</v>
      </c>
      <c r="E175" s="15" t="s">
        <v>895</v>
      </c>
      <c r="F175" s="3">
        <v>50</v>
      </c>
      <c r="G175" s="3">
        <v>0.5</v>
      </c>
      <c r="H175" s="3">
        <v>36</v>
      </c>
      <c r="I175" s="3"/>
      <c r="J175" s="3"/>
      <c r="K175" s="3"/>
      <c r="L175" s="3"/>
      <c r="M175" s="3"/>
      <c r="N175" s="3"/>
      <c r="O175" s="3"/>
      <c r="P175" s="3"/>
    </row>
    <row r="176" spans="1:16" ht="30" x14ac:dyDescent="0.25">
      <c r="A176" s="3">
        <v>171</v>
      </c>
      <c r="B176" s="3" t="s">
        <v>948</v>
      </c>
      <c r="C176" s="3"/>
      <c r="D176" s="3"/>
      <c r="E176" s="15" t="s">
        <v>895</v>
      </c>
      <c r="F176" s="3">
        <v>50</v>
      </c>
      <c r="G176" s="3">
        <v>0.5</v>
      </c>
      <c r="H176" s="3">
        <v>36</v>
      </c>
      <c r="I176" s="3"/>
      <c r="J176" s="3"/>
      <c r="K176" s="3"/>
      <c r="L176" s="3"/>
      <c r="M176" s="3"/>
      <c r="N176" s="3"/>
      <c r="O176" s="3"/>
      <c r="P176" s="3"/>
    </row>
    <row r="177" spans="1:16" ht="30" x14ac:dyDescent="0.25">
      <c r="A177" s="6">
        <v>172</v>
      </c>
      <c r="B177" s="3" t="s">
        <v>538</v>
      </c>
      <c r="C177" s="3"/>
      <c r="D177" s="3"/>
      <c r="E177" s="15" t="s">
        <v>842</v>
      </c>
      <c r="F177" s="3">
        <v>50</v>
      </c>
      <c r="G177" s="3">
        <v>1</v>
      </c>
      <c r="H177" s="3">
        <v>36</v>
      </c>
      <c r="I177" s="3"/>
      <c r="J177" s="3"/>
      <c r="K177" s="3"/>
      <c r="L177" s="3"/>
      <c r="M177" s="3"/>
      <c r="N177" s="3"/>
      <c r="O177" s="3"/>
      <c r="P177" s="3"/>
    </row>
    <row r="178" spans="1:16" ht="30" x14ac:dyDescent="0.25">
      <c r="A178" s="3">
        <v>173</v>
      </c>
      <c r="B178" s="3" t="s">
        <v>972</v>
      </c>
      <c r="C178" s="3"/>
      <c r="D178" s="3"/>
      <c r="E178" s="15" t="s">
        <v>830</v>
      </c>
      <c r="F178" s="3">
        <v>50</v>
      </c>
      <c r="G178" s="3"/>
      <c r="H178" s="3"/>
      <c r="I178" s="3"/>
      <c r="J178" s="3"/>
      <c r="K178" s="3"/>
      <c r="L178" s="3"/>
      <c r="M178" s="3"/>
      <c r="N178" s="3"/>
      <c r="O178" s="3"/>
      <c r="P178" s="3"/>
    </row>
    <row r="179" spans="1:16" ht="45" x14ac:dyDescent="0.25">
      <c r="A179" s="6">
        <v>174</v>
      </c>
      <c r="B179" s="3" t="s">
        <v>973</v>
      </c>
      <c r="C179" s="3"/>
      <c r="D179" s="3"/>
      <c r="E179" s="15" t="s">
        <v>904</v>
      </c>
      <c r="F179" s="3">
        <v>70</v>
      </c>
      <c r="G179" s="3"/>
      <c r="H179" s="3"/>
      <c r="I179" s="3"/>
      <c r="J179" s="3"/>
      <c r="K179" s="3"/>
      <c r="L179" s="3"/>
      <c r="M179" s="3"/>
      <c r="N179" s="3"/>
      <c r="O179" s="3"/>
      <c r="P179" s="3"/>
    </row>
    <row r="180" spans="1:16" ht="45" x14ac:dyDescent="0.25">
      <c r="A180" s="3">
        <v>175</v>
      </c>
      <c r="B180" s="3" t="s">
        <v>974</v>
      </c>
      <c r="C180" s="3" t="s">
        <v>376</v>
      </c>
      <c r="D180" s="3">
        <v>10</v>
      </c>
      <c r="E180" s="15" t="s">
        <v>904</v>
      </c>
      <c r="F180" s="3">
        <v>80</v>
      </c>
      <c r="G180" s="3">
        <v>0.35</v>
      </c>
      <c r="H180" s="3">
        <v>36</v>
      </c>
      <c r="I180" s="3"/>
      <c r="J180" s="3"/>
      <c r="K180" s="3"/>
      <c r="L180" s="3"/>
      <c r="M180" s="3"/>
      <c r="N180" s="3"/>
      <c r="O180" s="3"/>
      <c r="P180" s="3"/>
    </row>
    <row r="181" spans="1:16" x14ac:dyDescent="0.25">
      <c r="A181" s="6">
        <v>176</v>
      </c>
      <c r="B181" s="3" t="s">
        <v>975</v>
      </c>
      <c r="C181" s="3" t="s">
        <v>376</v>
      </c>
      <c r="D181" s="3">
        <v>10</v>
      </c>
      <c r="E181" s="15"/>
      <c r="F181" s="3"/>
      <c r="G181" s="3"/>
      <c r="H181" s="3"/>
      <c r="I181" s="3"/>
      <c r="J181" s="3"/>
      <c r="K181" s="3"/>
      <c r="L181" s="3"/>
      <c r="M181" s="3">
        <v>140</v>
      </c>
      <c r="N181" s="3">
        <v>140</v>
      </c>
      <c r="O181" s="3"/>
      <c r="P181" s="3">
        <v>72</v>
      </c>
    </row>
    <row r="182" spans="1:16" ht="30" x14ac:dyDescent="0.25">
      <c r="A182" s="3">
        <v>177</v>
      </c>
      <c r="B182" s="3" t="s">
        <v>976</v>
      </c>
      <c r="C182" s="3"/>
      <c r="D182" s="3"/>
      <c r="E182" s="15" t="s">
        <v>842</v>
      </c>
      <c r="F182" s="3">
        <v>80</v>
      </c>
      <c r="G182" s="3">
        <v>0.5</v>
      </c>
      <c r="H182" s="3">
        <v>36</v>
      </c>
      <c r="I182" s="3"/>
      <c r="J182" s="3"/>
      <c r="K182" s="3"/>
      <c r="L182" s="3"/>
      <c r="M182" s="3"/>
      <c r="N182" s="3"/>
      <c r="O182" s="3"/>
      <c r="P182" s="3"/>
    </row>
    <row r="183" spans="1:16" x14ac:dyDescent="0.25">
      <c r="A183" s="6">
        <v>178</v>
      </c>
      <c r="B183" s="3" t="s">
        <v>977</v>
      </c>
      <c r="C183" s="3" t="s">
        <v>376</v>
      </c>
      <c r="D183" s="3">
        <v>10</v>
      </c>
      <c r="E183" s="3"/>
      <c r="F183" s="3"/>
      <c r="G183" s="3"/>
      <c r="H183" s="3"/>
      <c r="I183" s="3"/>
      <c r="J183" s="3"/>
      <c r="K183" s="3"/>
      <c r="L183" s="3"/>
      <c r="M183" s="3">
        <v>150</v>
      </c>
      <c r="N183" s="3">
        <v>150</v>
      </c>
      <c r="O183" s="3"/>
      <c r="P183" s="3">
        <v>72</v>
      </c>
    </row>
    <row r="184" spans="1:16" s="47" customFormat="1" ht="45" x14ac:dyDescent="0.25">
      <c r="A184" s="3">
        <v>179</v>
      </c>
      <c r="B184" s="3" t="s">
        <v>978</v>
      </c>
      <c r="C184" s="3" t="s">
        <v>376</v>
      </c>
      <c r="D184" s="3">
        <v>30</v>
      </c>
      <c r="E184" s="15" t="s">
        <v>904</v>
      </c>
      <c r="F184" s="3">
        <v>60</v>
      </c>
      <c r="G184" s="3">
        <v>1.3</v>
      </c>
      <c r="H184" s="3">
        <v>24</v>
      </c>
      <c r="I184" s="3"/>
      <c r="J184" s="3"/>
      <c r="K184" s="3"/>
      <c r="L184" s="3"/>
      <c r="M184" s="3">
        <v>25</v>
      </c>
      <c r="N184" s="3">
        <v>25</v>
      </c>
      <c r="O184" s="3"/>
      <c r="P184" s="3">
        <v>72</v>
      </c>
    </row>
    <row r="185" spans="1:16" ht="30" x14ac:dyDescent="0.25">
      <c r="A185" s="6">
        <v>180</v>
      </c>
      <c r="B185" s="3" t="s">
        <v>979</v>
      </c>
      <c r="C185" s="3"/>
      <c r="D185" s="3"/>
      <c r="E185" s="15" t="s">
        <v>895</v>
      </c>
      <c r="F185" s="3">
        <v>50</v>
      </c>
      <c r="G185" s="3">
        <v>0.1</v>
      </c>
      <c r="H185" s="3">
        <v>12</v>
      </c>
      <c r="I185" s="3"/>
      <c r="J185" s="3"/>
      <c r="K185" s="3"/>
      <c r="L185" s="3"/>
      <c r="M185" s="3"/>
      <c r="N185" s="3"/>
      <c r="O185" s="3"/>
      <c r="P185" s="3"/>
    </row>
    <row r="186" spans="1:16" x14ac:dyDescent="0.25">
      <c r="A186" s="3">
        <v>181</v>
      </c>
      <c r="B186" s="3" t="s">
        <v>338</v>
      </c>
      <c r="C186" s="3"/>
      <c r="D186" s="3"/>
      <c r="E186" s="15"/>
      <c r="F186" s="3"/>
      <c r="G186" s="3">
        <v>1</v>
      </c>
      <c r="H186" s="3">
        <v>24</v>
      </c>
      <c r="I186" s="3"/>
      <c r="J186" s="3"/>
      <c r="K186" s="3"/>
      <c r="L186" s="3"/>
      <c r="M186" s="3"/>
      <c r="N186" s="3"/>
      <c r="O186" s="3"/>
      <c r="P186" s="3"/>
    </row>
    <row r="187" spans="1:16" ht="30" x14ac:dyDescent="0.25">
      <c r="A187" s="6">
        <v>182</v>
      </c>
      <c r="B187" s="3" t="s">
        <v>980</v>
      </c>
      <c r="C187" s="3"/>
      <c r="D187" s="3"/>
      <c r="E187" s="15" t="s">
        <v>842</v>
      </c>
      <c r="F187" s="3">
        <v>60</v>
      </c>
      <c r="G187" s="3">
        <v>0.5</v>
      </c>
      <c r="H187" s="3">
        <v>36</v>
      </c>
      <c r="I187" s="3">
        <v>1000</v>
      </c>
      <c r="J187" s="3">
        <v>1000</v>
      </c>
      <c r="K187" s="3"/>
      <c r="L187" s="3">
        <v>180</v>
      </c>
      <c r="M187" s="3">
        <v>125</v>
      </c>
      <c r="N187" s="3">
        <v>125</v>
      </c>
      <c r="O187" s="3"/>
      <c r="P187" s="3">
        <v>96</v>
      </c>
    </row>
    <row r="188" spans="1:16" x14ac:dyDescent="0.25">
      <c r="A188" s="3">
        <v>183</v>
      </c>
      <c r="B188" s="3" t="s">
        <v>495</v>
      </c>
      <c r="C188" s="3"/>
      <c r="D188" s="3"/>
      <c r="E188" s="15"/>
      <c r="F188" s="3"/>
      <c r="G188" s="3">
        <v>0.5</v>
      </c>
      <c r="H188" s="3">
        <v>36</v>
      </c>
      <c r="I188" s="3"/>
      <c r="J188" s="3"/>
      <c r="K188" s="3"/>
      <c r="L188" s="3"/>
      <c r="M188" s="3"/>
      <c r="N188" s="3"/>
      <c r="O188" s="3"/>
      <c r="P188" s="3"/>
    </row>
    <row r="189" spans="1:16" ht="30" x14ac:dyDescent="0.25">
      <c r="A189" s="6">
        <v>184</v>
      </c>
      <c r="B189" s="3" t="s">
        <v>981</v>
      </c>
      <c r="C189" s="3"/>
      <c r="D189" s="3"/>
      <c r="E189" s="15" t="s">
        <v>842</v>
      </c>
      <c r="F189" s="3">
        <v>60</v>
      </c>
      <c r="G189" s="3"/>
      <c r="H189" s="3"/>
      <c r="I189" s="3"/>
      <c r="J189" s="3"/>
      <c r="K189" s="3"/>
      <c r="L189" s="3"/>
      <c r="M189" s="3"/>
      <c r="N189" s="3"/>
      <c r="O189" s="3"/>
      <c r="P189" s="3"/>
    </row>
    <row r="190" spans="1:16" x14ac:dyDescent="0.25">
      <c r="A190" s="3">
        <v>185</v>
      </c>
      <c r="B190" s="3" t="s">
        <v>982</v>
      </c>
      <c r="C190" s="3"/>
      <c r="D190" s="3"/>
      <c r="E190" s="15"/>
      <c r="F190" s="3"/>
      <c r="G190" s="3">
        <v>0.2</v>
      </c>
      <c r="H190" s="3">
        <v>36</v>
      </c>
      <c r="I190" s="3"/>
      <c r="J190" s="3"/>
      <c r="K190" s="3"/>
      <c r="L190" s="3"/>
      <c r="M190" s="3"/>
      <c r="N190" s="3"/>
      <c r="O190" s="3"/>
      <c r="P190" s="3"/>
    </row>
    <row r="191" spans="1:16" ht="45" x14ac:dyDescent="0.25">
      <c r="A191" s="6">
        <v>186</v>
      </c>
      <c r="B191" s="3" t="s">
        <v>983</v>
      </c>
      <c r="C191" s="3"/>
      <c r="D191" s="3"/>
      <c r="E191" s="15" t="s">
        <v>904</v>
      </c>
      <c r="F191" s="3">
        <v>80</v>
      </c>
      <c r="G191" s="3">
        <v>1</v>
      </c>
      <c r="H191" s="3">
        <v>24</v>
      </c>
      <c r="I191" s="3"/>
      <c r="J191" s="3"/>
      <c r="K191" s="3"/>
      <c r="L191" s="3"/>
      <c r="M191" s="3"/>
      <c r="N191" s="3"/>
      <c r="O191" s="3"/>
      <c r="P191" s="3"/>
    </row>
    <row r="192" spans="1:16" x14ac:dyDescent="0.25">
      <c r="A192" s="3">
        <v>187</v>
      </c>
      <c r="B192" s="3" t="s">
        <v>984</v>
      </c>
      <c r="C192" s="3"/>
      <c r="D192" s="3"/>
      <c r="E192" s="15"/>
      <c r="F192" s="3"/>
      <c r="G192" s="3">
        <v>3.7</v>
      </c>
      <c r="H192" s="3">
        <v>36</v>
      </c>
      <c r="I192" s="3"/>
      <c r="J192" s="3"/>
      <c r="K192" s="3"/>
      <c r="L192" s="3"/>
      <c r="M192" s="3"/>
      <c r="N192" s="3"/>
      <c r="O192" s="3"/>
      <c r="P192" s="3"/>
    </row>
    <row r="193" spans="1:16" ht="30" x14ac:dyDescent="0.25">
      <c r="A193" s="6">
        <v>188</v>
      </c>
      <c r="B193" s="3" t="s">
        <v>985</v>
      </c>
      <c r="C193" s="3" t="s">
        <v>376</v>
      </c>
      <c r="D193" s="3">
        <v>10</v>
      </c>
      <c r="E193" s="15" t="s">
        <v>842</v>
      </c>
      <c r="F193" s="3">
        <v>40</v>
      </c>
      <c r="G193" s="3">
        <v>2</v>
      </c>
      <c r="H193" s="3">
        <v>36</v>
      </c>
      <c r="I193" s="3"/>
      <c r="J193" s="3"/>
      <c r="K193" s="3"/>
      <c r="L193" s="3"/>
      <c r="M193" s="3"/>
      <c r="N193" s="3"/>
      <c r="O193" s="3"/>
      <c r="P193" s="3"/>
    </row>
    <row r="194" spans="1:16" ht="30" x14ac:dyDescent="0.25">
      <c r="A194" s="3">
        <v>189</v>
      </c>
      <c r="B194" s="3" t="s">
        <v>986</v>
      </c>
      <c r="C194" s="3"/>
      <c r="D194" s="3"/>
      <c r="E194" s="15" t="s">
        <v>842</v>
      </c>
      <c r="F194" s="3">
        <v>70</v>
      </c>
      <c r="G194" s="3"/>
      <c r="H194" s="3"/>
      <c r="I194" s="3"/>
      <c r="J194" s="3"/>
      <c r="K194" s="3"/>
      <c r="L194" s="3"/>
      <c r="M194" s="3">
        <v>36</v>
      </c>
      <c r="N194" s="3">
        <v>36</v>
      </c>
      <c r="O194" s="3"/>
      <c r="P194" s="3">
        <v>144</v>
      </c>
    </row>
    <row r="195" spans="1:16" ht="30" x14ac:dyDescent="0.25">
      <c r="A195" s="6">
        <v>190</v>
      </c>
      <c r="B195" s="3" t="s">
        <v>987</v>
      </c>
      <c r="C195" s="3"/>
      <c r="D195" s="3"/>
      <c r="E195" s="15" t="s">
        <v>842</v>
      </c>
      <c r="F195" s="3">
        <v>100</v>
      </c>
      <c r="G195" s="3">
        <v>0.5</v>
      </c>
      <c r="H195" s="3">
        <v>24</v>
      </c>
      <c r="I195" s="3"/>
      <c r="J195" s="3"/>
      <c r="K195" s="3"/>
      <c r="L195" s="3"/>
      <c r="M195" s="3">
        <v>150</v>
      </c>
      <c r="N195" s="3">
        <v>150</v>
      </c>
      <c r="O195" s="3"/>
      <c r="P195" s="3">
        <v>60</v>
      </c>
    </row>
    <row r="196" spans="1:16" ht="45" x14ac:dyDescent="0.25">
      <c r="A196" s="3">
        <v>191</v>
      </c>
      <c r="B196" s="3" t="s">
        <v>988</v>
      </c>
      <c r="C196" s="3" t="s">
        <v>376</v>
      </c>
      <c r="D196" s="3">
        <v>70</v>
      </c>
      <c r="E196" s="15" t="s">
        <v>904</v>
      </c>
      <c r="F196" s="3">
        <v>70</v>
      </c>
      <c r="G196" s="3">
        <v>3.3</v>
      </c>
      <c r="H196" s="3">
        <v>18</v>
      </c>
      <c r="I196" s="3"/>
      <c r="J196" s="3"/>
      <c r="K196" s="3"/>
      <c r="L196" s="3"/>
      <c r="M196" s="3">
        <v>107</v>
      </c>
      <c r="N196" s="3">
        <v>107</v>
      </c>
      <c r="O196" s="3"/>
      <c r="P196" s="3">
        <v>216</v>
      </c>
    </row>
    <row r="197" spans="1:16" ht="45" x14ac:dyDescent="0.25">
      <c r="A197" s="6">
        <v>192</v>
      </c>
      <c r="B197" s="3" t="s">
        <v>989</v>
      </c>
      <c r="C197" s="3"/>
      <c r="D197" s="3"/>
      <c r="E197" s="15" t="s">
        <v>904</v>
      </c>
      <c r="F197" s="3">
        <v>100</v>
      </c>
      <c r="G197" s="3">
        <v>3.3</v>
      </c>
      <c r="H197" s="3">
        <v>24</v>
      </c>
      <c r="I197" s="3"/>
      <c r="J197" s="3"/>
      <c r="K197" s="3"/>
      <c r="L197" s="3"/>
      <c r="M197" s="3">
        <v>125</v>
      </c>
      <c r="N197" s="3">
        <v>125</v>
      </c>
      <c r="O197" s="3"/>
      <c r="P197" s="3">
        <v>240</v>
      </c>
    </row>
    <row r="198" spans="1:16" s="61" customFormat="1" ht="14.25" x14ac:dyDescent="0.2">
      <c r="A198" s="72"/>
      <c r="B198" s="72" t="s">
        <v>1368</v>
      </c>
      <c r="C198" s="72"/>
      <c r="D198" s="72"/>
      <c r="E198" s="72"/>
      <c r="F198" s="72"/>
      <c r="G198" s="72">
        <f>SUM(G6:G197)</f>
        <v>179.82199999999995</v>
      </c>
      <c r="H198" s="72"/>
      <c r="I198" s="72"/>
      <c r="J198" s="72">
        <f>SUM(J6:J197)</f>
        <v>6925</v>
      </c>
      <c r="K198" s="72">
        <f>SUM(K6:K197)</f>
        <v>365</v>
      </c>
      <c r="L198" s="72"/>
      <c r="M198" s="72">
        <f>SUM(M6:M197)</f>
        <v>9872</v>
      </c>
      <c r="N198" s="72">
        <f>SUM(N6:N197)</f>
        <v>9874</v>
      </c>
      <c r="O198" s="72">
        <f>SUM(O6:O197)</f>
        <v>352</v>
      </c>
      <c r="P198" s="72"/>
    </row>
    <row r="199" spans="1:16" x14ac:dyDescent="0.25">
      <c r="G199" s="99"/>
      <c r="J199" s="317" t="s">
        <v>1369</v>
      </c>
      <c r="K199" s="317"/>
      <c r="L199" s="317"/>
      <c r="M199" s="317"/>
      <c r="N199" s="317"/>
      <c r="O199" s="317"/>
      <c r="P199" s="317"/>
    </row>
    <row r="200" spans="1:16" x14ac:dyDescent="0.25">
      <c r="A200" s="297" t="s">
        <v>18</v>
      </c>
      <c r="B200" s="297"/>
      <c r="C200" s="297"/>
      <c r="D200" s="297"/>
      <c r="E200" s="297"/>
      <c r="F200" s="297"/>
      <c r="G200" s="297"/>
      <c r="J200" s="297" t="s">
        <v>9</v>
      </c>
      <c r="K200" s="297"/>
      <c r="L200" s="297"/>
      <c r="M200" s="297"/>
      <c r="N200" s="297"/>
      <c r="O200" s="297"/>
      <c r="P200" s="297"/>
    </row>
    <row r="201" spans="1:16" x14ac:dyDescent="0.25">
      <c r="G201" s="2">
        <f>+SUM(G6:G197)</f>
        <v>179.82199999999995</v>
      </c>
    </row>
  </sheetData>
  <autoFilter ref="G1:G201"/>
  <mergeCells count="24">
    <mergeCell ref="N4:O4"/>
    <mergeCell ref="J199:P199"/>
    <mergeCell ref="J200:P200"/>
    <mergeCell ref="I4:I5"/>
    <mergeCell ref="A200:G200"/>
    <mergeCell ref="J4:K4"/>
    <mergeCell ref="L4:L5"/>
    <mergeCell ref="M4:M5"/>
    <mergeCell ref="A1:G1"/>
    <mergeCell ref="A2:P2"/>
    <mergeCell ref="A3:A5"/>
    <mergeCell ref="B3:B5"/>
    <mergeCell ref="C3:D3"/>
    <mergeCell ref="E3:F3"/>
    <mergeCell ref="G3:H3"/>
    <mergeCell ref="I3:L3"/>
    <mergeCell ref="M3:P3"/>
    <mergeCell ref="C4:C5"/>
    <mergeCell ref="P4:P5"/>
    <mergeCell ref="D4:D5"/>
    <mergeCell ref="E4:E5"/>
    <mergeCell ref="F4:F5"/>
    <mergeCell ref="G4:G5"/>
    <mergeCell ref="H4:H5"/>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R222"/>
  <sheetViews>
    <sheetView workbookViewId="0">
      <selection activeCell="I1" sqref="I1:I1048576"/>
    </sheetView>
  </sheetViews>
  <sheetFormatPr defaultColWidth="9.140625" defaultRowHeight="15" x14ac:dyDescent="0.25"/>
  <cols>
    <col min="1" max="1" width="5.85546875" style="2" customWidth="1"/>
    <col min="2" max="2" width="21.42578125" style="2" customWidth="1"/>
    <col min="3" max="3" width="12.42578125" style="2" customWidth="1"/>
    <col min="4" max="4" width="9" style="2" customWidth="1"/>
    <col min="5" max="5" width="9.85546875" style="2" customWidth="1"/>
    <col min="6" max="6" width="11.42578125" style="2" customWidth="1"/>
    <col min="7" max="7" width="11.7109375" style="137" customWidth="1"/>
    <col min="8" max="8" width="11.140625" style="2" customWidth="1"/>
    <col min="9" max="9" width="8.42578125" style="2" customWidth="1"/>
    <col min="10" max="10" width="7.28515625" style="2" customWidth="1"/>
    <col min="11" max="11" width="7.42578125" style="2" customWidth="1"/>
    <col min="12" max="12" width="8.42578125" style="2" customWidth="1"/>
    <col min="13" max="13" width="8.140625" style="2" customWidth="1"/>
    <col min="14" max="14" width="9.140625" style="2"/>
    <col min="15" max="15" width="7.42578125" style="2" customWidth="1"/>
    <col min="16" max="16" width="8" style="2" customWidth="1"/>
    <col min="17" max="16384" width="9.140625" style="2"/>
  </cols>
  <sheetData>
    <row r="1" spans="1:17" ht="24" customHeight="1" x14ac:dyDescent="0.25">
      <c r="A1" s="297" t="s">
        <v>1401</v>
      </c>
      <c r="B1" s="297"/>
      <c r="C1" s="297"/>
      <c r="D1" s="297"/>
      <c r="E1" s="297"/>
      <c r="F1" s="297"/>
      <c r="G1" s="297"/>
      <c r="H1" s="90"/>
    </row>
    <row r="2" spans="1:17" ht="22.5" hidden="1" customHeight="1" x14ac:dyDescent="0.25">
      <c r="A2" s="296" t="s">
        <v>17</v>
      </c>
      <c r="B2" s="296"/>
      <c r="C2" s="296"/>
      <c r="D2" s="296"/>
      <c r="E2" s="296"/>
      <c r="F2" s="296"/>
      <c r="G2" s="296"/>
      <c r="H2" s="296"/>
      <c r="I2" s="296"/>
      <c r="J2" s="296"/>
      <c r="K2" s="296"/>
      <c r="L2" s="296"/>
      <c r="M2" s="296"/>
      <c r="N2" s="296"/>
      <c r="O2" s="296"/>
      <c r="P2" s="296"/>
    </row>
    <row r="3" spans="1:17" s="1" customFormat="1" ht="30" customHeight="1" x14ac:dyDescent="0.25">
      <c r="A3" s="298" t="s">
        <v>0</v>
      </c>
      <c r="B3" s="308" t="s">
        <v>1</v>
      </c>
      <c r="C3" s="308" t="s">
        <v>16</v>
      </c>
      <c r="D3" s="308"/>
      <c r="E3" s="307" t="s">
        <v>20</v>
      </c>
      <c r="F3" s="308"/>
      <c r="G3" s="307" t="s">
        <v>15</v>
      </c>
      <c r="H3" s="308"/>
      <c r="I3" s="307" t="s">
        <v>7</v>
      </c>
      <c r="J3" s="308"/>
      <c r="K3" s="308"/>
      <c r="L3" s="308"/>
      <c r="M3" s="307" t="s">
        <v>8</v>
      </c>
      <c r="N3" s="307"/>
      <c r="O3" s="307"/>
      <c r="P3" s="307"/>
    </row>
    <row r="4" spans="1:17" s="1" customFormat="1" ht="39" customHeight="1" x14ac:dyDescent="0.25">
      <c r="A4" s="299"/>
      <c r="B4" s="308"/>
      <c r="C4" s="318" t="s">
        <v>19</v>
      </c>
      <c r="D4" s="318" t="s">
        <v>13</v>
      </c>
      <c r="E4" s="320" t="s">
        <v>14</v>
      </c>
      <c r="F4" s="318" t="s">
        <v>13</v>
      </c>
      <c r="G4" s="321" t="s">
        <v>6</v>
      </c>
      <c r="H4" s="288" t="s">
        <v>11</v>
      </c>
      <c r="I4" s="288" t="s">
        <v>5</v>
      </c>
      <c r="J4" s="289" t="s">
        <v>2</v>
      </c>
      <c r="K4" s="289"/>
      <c r="L4" s="288" t="s">
        <v>10</v>
      </c>
      <c r="M4" s="288" t="s">
        <v>5</v>
      </c>
      <c r="N4" s="289" t="s">
        <v>2</v>
      </c>
      <c r="O4" s="289"/>
      <c r="P4" s="288" t="s">
        <v>1402</v>
      </c>
    </row>
    <row r="5" spans="1:17" s="1" customFormat="1" ht="58.5" hidden="1" customHeight="1" x14ac:dyDescent="0.25">
      <c r="A5" s="300"/>
      <c r="B5" s="308"/>
      <c r="C5" s="318"/>
      <c r="D5" s="318"/>
      <c r="E5" s="318"/>
      <c r="F5" s="318"/>
      <c r="G5" s="321"/>
      <c r="H5" s="288"/>
      <c r="I5" s="288"/>
      <c r="J5" s="91" t="s">
        <v>4</v>
      </c>
      <c r="K5" s="91" t="s">
        <v>3</v>
      </c>
      <c r="L5" s="289"/>
      <c r="M5" s="288"/>
      <c r="N5" s="91" t="s">
        <v>4</v>
      </c>
      <c r="O5" s="91" t="s">
        <v>3</v>
      </c>
      <c r="P5" s="288"/>
    </row>
    <row r="6" spans="1:17" ht="20.25" hidden="1" customHeight="1" x14ac:dyDescent="0.25">
      <c r="A6" s="3">
        <v>1</v>
      </c>
      <c r="B6" s="20" t="s">
        <v>1403</v>
      </c>
      <c r="C6" s="20"/>
      <c r="D6" s="20"/>
      <c r="E6" s="92"/>
      <c r="F6" s="20"/>
      <c r="G6" s="140">
        <v>0.5</v>
      </c>
      <c r="H6" s="20">
        <f>2.5*12</f>
        <v>30</v>
      </c>
      <c r="I6" s="20">
        <f>J6+K6</f>
        <v>0</v>
      </c>
      <c r="J6" s="20"/>
      <c r="K6" s="20"/>
      <c r="L6" s="20"/>
      <c r="M6" s="20">
        <f>N6+O6</f>
        <v>200</v>
      </c>
      <c r="N6" s="20"/>
      <c r="O6" s="20">
        <v>200</v>
      </c>
      <c r="P6" s="20">
        <v>5</v>
      </c>
    </row>
    <row r="7" spans="1:17" ht="24.95" hidden="1" customHeight="1" x14ac:dyDescent="0.25">
      <c r="A7" s="6">
        <v>2</v>
      </c>
      <c r="B7" s="20" t="s">
        <v>1404</v>
      </c>
      <c r="C7" s="20"/>
      <c r="D7" s="20"/>
      <c r="E7" s="92"/>
      <c r="F7" s="20"/>
      <c r="G7" s="140">
        <v>0</v>
      </c>
      <c r="H7" s="20"/>
      <c r="I7" s="20">
        <f t="shared" ref="I7:I70" si="0">J7+K7</f>
        <v>0</v>
      </c>
      <c r="J7" s="20"/>
      <c r="K7" s="20"/>
      <c r="L7" s="20"/>
      <c r="M7" s="20">
        <f t="shared" ref="M7:M70" si="1">N7+O7</f>
        <v>0</v>
      </c>
      <c r="N7" s="20"/>
      <c r="O7" s="20"/>
      <c r="P7" s="20"/>
      <c r="Q7" s="2" t="s">
        <v>1405</v>
      </c>
    </row>
    <row r="8" spans="1:17" ht="24.95" hidden="1" customHeight="1" x14ac:dyDescent="0.25">
      <c r="A8" s="3">
        <v>3</v>
      </c>
      <c r="B8" s="20" t="s">
        <v>1406</v>
      </c>
      <c r="C8" s="20"/>
      <c r="D8" s="20"/>
      <c r="E8" s="92"/>
      <c r="F8" s="20"/>
      <c r="G8" s="140">
        <v>2</v>
      </c>
      <c r="H8" s="20">
        <v>24</v>
      </c>
      <c r="I8" s="20">
        <f t="shared" si="0"/>
        <v>0</v>
      </c>
      <c r="J8" s="20"/>
      <c r="K8" s="20"/>
      <c r="L8" s="20"/>
      <c r="M8" s="20">
        <f t="shared" si="1"/>
        <v>1500</v>
      </c>
      <c r="N8" s="20">
        <v>1500</v>
      </c>
      <c r="O8" s="20"/>
      <c r="P8" s="20">
        <v>10</v>
      </c>
    </row>
    <row r="9" spans="1:17" ht="30" hidden="1" x14ac:dyDescent="0.25">
      <c r="A9" s="6">
        <v>4</v>
      </c>
      <c r="B9" s="20" t="s">
        <v>32</v>
      </c>
      <c r="C9" s="20"/>
      <c r="D9" s="20"/>
      <c r="E9" s="92" t="s">
        <v>1407</v>
      </c>
      <c r="F9" s="20"/>
      <c r="G9" s="140">
        <v>0.1641</v>
      </c>
      <c r="H9" s="20">
        <v>24</v>
      </c>
      <c r="I9" s="20">
        <f t="shared" si="0"/>
        <v>0</v>
      </c>
      <c r="J9" s="20"/>
      <c r="K9" s="20"/>
      <c r="L9" s="20"/>
      <c r="M9" s="20">
        <f t="shared" si="1"/>
        <v>600</v>
      </c>
      <c r="N9" s="20">
        <v>600</v>
      </c>
      <c r="O9" s="20"/>
      <c r="P9" s="20"/>
    </row>
    <row r="10" spans="1:17" ht="28.5" hidden="1" customHeight="1" x14ac:dyDescent="0.25">
      <c r="A10" s="3">
        <v>5</v>
      </c>
      <c r="B10" s="20" t="s">
        <v>665</v>
      </c>
      <c r="C10" s="20" t="s">
        <v>1408</v>
      </c>
      <c r="D10" s="20"/>
      <c r="E10" s="92" t="s">
        <v>1409</v>
      </c>
      <c r="F10" s="20"/>
      <c r="G10" s="140">
        <v>1.3</v>
      </c>
      <c r="H10" s="20">
        <v>36</v>
      </c>
      <c r="I10" s="20">
        <f t="shared" si="0"/>
        <v>0</v>
      </c>
      <c r="J10" s="20"/>
      <c r="K10" s="20"/>
      <c r="L10" s="20"/>
      <c r="M10" s="20">
        <f t="shared" si="1"/>
        <v>500</v>
      </c>
      <c r="N10" s="20">
        <v>500</v>
      </c>
      <c r="O10" s="20"/>
      <c r="P10" s="20"/>
    </row>
    <row r="11" spans="1:17" ht="30" hidden="1" customHeight="1" x14ac:dyDescent="0.25">
      <c r="A11" s="6">
        <v>6</v>
      </c>
      <c r="B11" s="20" t="s">
        <v>1410</v>
      </c>
      <c r="C11" s="20"/>
      <c r="D11" s="20"/>
      <c r="E11" s="92" t="s">
        <v>1411</v>
      </c>
      <c r="F11" s="20"/>
      <c r="G11" s="140">
        <v>0</v>
      </c>
      <c r="H11" s="20"/>
      <c r="I11" s="20">
        <f t="shared" si="0"/>
        <v>0</v>
      </c>
      <c r="J11" s="20"/>
      <c r="K11" s="20"/>
      <c r="L11" s="20"/>
      <c r="M11" s="20">
        <f t="shared" si="1"/>
        <v>20</v>
      </c>
      <c r="N11" s="20">
        <v>20</v>
      </c>
      <c r="O11" s="20"/>
      <c r="P11" s="20">
        <v>7</v>
      </c>
    </row>
    <row r="12" spans="1:17" ht="30" customHeight="1" x14ac:dyDescent="0.25">
      <c r="A12" s="3">
        <v>7</v>
      </c>
      <c r="B12" s="20" t="s">
        <v>100</v>
      </c>
      <c r="C12" s="20" t="s">
        <v>1412</v>
      </c>
      <c r="D12" s="20"/>
      <c r="E12" s="92" t="s">
        <v>1409</v>
      </c>
      <c r="F12" s="20"/>
      <c r="G12" s="140">
        <v>2</v>
      </c>
      <c r="H12" s="20">
        <f>3*12</f>
        <v>36</v>
      </c>
      <c r="I12" s="20">
        <f t="shared" si="0"/>
        <v>250</v>
      </c>
      <c r="J12" s="20">
        <v>250</v>
      </c>
      <c r="K12" s="20"/>
      <c r="L12" s="20">
        <v>60</v>
      </c>
      <c r="M12" s="20">
        <f t="shared" si="1"/>
        <v>200</v>
      </c>
      <c r="N12" s="20">
        <v>200</v>
      </c>
      <c r="O12" s="20"/>
      <c r="P12" s="20">
        <v>6</v>
      </c>
    </row>
    <row r="13" spans="1:17" ht="28.5" hidden="1" customHeight="1" x14ac:dyDescent="0.25">
      <c r="A13" s="6">
        <v>8</v>
      </c>
      <c r="B13" s="20" t="s">
        <v>1413</v>
      </c>
      <c r="C13" s="20"/>
      <c r="D13" s="20"/>
      <c r="E13" s="92" t="s">
        <v>1414</v>
      </c>
      <c r="F13" s="20"/>
      <c r="G13" s="140">
        <v>0</v>
      </c>
      <c r="H13" s="20"/>
      <c r="I13" s="20">
        <f t="shared" si="0"/>
        <v>0</v>
      </c>
      <c r="J13" s="20"/>
      <c r="K13" s="20"/>
      <c r="L13" s="20"/>
      <c r="M13" s="20">
        <f t="shared" si="1"/>
        <v>200</v>
      </c>
      <c r="N13" s="20">
        <v>200</v>
      </c>
      <c r="O13" s="20"/>
      <c r="P13" s="20"/>
    </row>
    <row r="14" spans="1:17" ht="24.95" customHeight="1" x14ac:dyDescent="0.25">
      <c r="A14" s="3">
        <v>9</v>
      </c>
      <c r="B14" s="20" t="s">
        <v>282</v>
      </c>
      <c r="C14" s="20"/>
      <c r="D14" s="20"/>
      <c r="E14" s="92" t="s">
        <v>1415</v>
      </c>
      <c r="F14" s="20"/>
      <c r="G14" s="140">
        <v>0</v>
      </c>
      <c r="H14" s="20"/>
      <c r="I14" s="20">
        <f t="shared" si="0"/>
        <v>300</v>
      </c>
      <c r="J14" s="20">
        <v>300</v>
      </c>
      <c r="K14" s="20"/>
      <c r="L14" s="20">
        <v>60</v>
      </c>
      <c r="M14" s="20">
        <f t="shared" si="1"/>
        <v>45</v>
      </c>
      <c r="N14" s="20">
        <v>45</v>
      </c>
      <c r="O14" s="20"/>
      <c r="P14" s="20"/>
      <c r="Q14" s="2" t="s">
        <v>1416</v>
      </c>
    </row>
    <row r="15" spans="1:17" ht="24.95" hidden="1" customHeight="1" x14ac:dyDescent="0.25">
      <c r="A15" s="6">
        <v>10</v>
      </c>
      <c r="B15" s="20" t="s">
        <v>1417</v>
      </c>
      <c r="C15" s="20"/>
      <c r="D15" s="20"/>
      <c r="E15" s="92"/>
      <c r="F15" s="20"/>
      <c r="G15" s="140">
        <v>1</v>
      </c>
      <c r="H15" s="20">
        <f>4*12</f>
        <v>48</v>
      </c>
      <c r="I15" s="20">
        <f t="shared" si="0"/>
        <v>0</v>
      </c>
      <c r="J15" s="20"/>
      <c r="K15" s="20"/>
      <c r="L15" s="20"/>
      <c r="M15" s="20">
        <f t="shared" si="1"/>
        <v>0</v>
      </c>
      <c r="N15" s="20"/>
      <c r="O15" s="20"/>
      <c r="P15" s="20"/>
    </row>
    <row r="16" spans="1:17" ht="24.95" hidden="1" customHeight="1" x14ac:dyDescent="0.25">
      <c r="A16" s="6">
        <v>10</v>
      </c>
      <c r="B16" s="20" t="s">
        <v>1417</v>
      </c>
      <c r="C16" s="20"/>
      <c r="D16" s="20"/>
      <c r="E16" s="92"/>
      <c r="F16" s="20"/>
      <c r="G16" s="140">
        <v>1</v>
      </c>
      <c r="H16" s="20">
        <v>24</v>
      </c>
      <c r="I16" s="20">
        <f t="shared" si="0"/>
        <v>0</v>
      </c>
      <c r="J16" s="20"/>
      <c r="K16" s="20"/>
      <c r="L16" s="20"/>
      <c r="M16" s="20">
        <f t="shared" si="1"/>
        <v>0</v>
      </c>
      <c r="N16" s="20"/>
      <c r="O16" s="20"/>
      <c r="P16" s="20"/>
    </row>
    <row r="17" spans="1:17" ht="24.95" hidden="1" customHeight="1" x14ac:dyDescent="0.25">
      <c r="A17" s="3">
        <v>11</v>
      </c>
      <c r="B17" s="20" t="s">
        <v>1418</v>
      </c>
      <c r="C17" s="20"/>
      <c r="D17" s="20"/>
      <c r="E17" s="92"/>
      <c r="F17" s="20"/>
      <c r="G17" s="140">
        <v>1</v>
      </c>
      <c r="H17" s="20">
        <v>48</v>
      </c>
      <c r="I17" s="20">
        <f t="shared" si="0"/>
        <v>0</v>
      </c>
      <c r="J17" s="20"/>
      <c r="K17" s="20"/>
      <c r="L17" s="20"/>
      <c r="M17" s="20">
        <f t="shared" si="1"/>
        <v>0</v>
      </c>
      <c r="N17" s="20"/>
      <c r="O17" s="20"/>
      <c r="P17" s="20"/>
    </row>
    <row r="18" spans="1:17" ht="26.25" hidden="1" customHeight="1" x14ac:dyDescent="0.25">
      <c r="A18" s="6">
        <v>11</v>
      </c>
      <c r="B18" s="20" t="s">
        <v>1418</v>
      </c>
      <c r="C18" s="20"/>
      <c r="D18" s="20"/>
      <c r="E18" s="92"/>
      <c r="F18" s="20"/>
      <c r="G18" s="140">
        <v>1</v>
      </c>
      <c r="H18" s="20">
        <v>24</v>
      </c>
      <c r="I18" s="20">
        <f t="shared" si="0"/>
        <v>0</v>
      </c>
      <c r="J18" s="20"/>
      <c r="K18" s="20"/>
      <c r="L18" s="20"/>
      <c r="M18" s="20">
        <f t="shared" si="1"/>
        <v>0</v>
      </c>
      <c r="N18" s="20"/>
      <c r="O18" s="20"/>
      <c r="P18" s="20"/>
    </row>
    <row r="19" spans="1:17" ht="24.95" hidden="1" customHeight="1" x14ac:dyDescent="0.25">
      <c r="A19" s="3">
        <v>12</v>
      </c>
      <c r="B19" s="20" t="s">
        <v>1419</v>
      </c>
      <c r="C19" s="20"/>
      <c r="D19" s="20"/>
      <c r="E19" s="92" t="s">
        <v>1420</v>
      </c>
      <c r="F19" s="20"/>
      <c r="G19" s="140">
        <v>0</v>
      </c>
      <c r="H19" s="20"/>
      <c r="I19" s="20">
        <f t="shared" si="0"/>
        <v>0</v>
      </c>
      <c r="J19" s="20"/>
      <c r="K19" s="20"/>
      <c r="L19" s="20"/>
      <c r="M19" s="20">
        <f t="shared" si="1"/>
        <v>0</v>
      </c>
      <c r="N19" s="20"/>
      <c r="O19" s="20"/>
      <c r="P19" s="20"/>
    </row>
    <row r="20" spans="1:17" ht="24.95" hidden="1" customHeight="1" x14ac:dyDescent="0.25">
      <c r="A20" s="6">
        <v>13</v>
      </c>
      <c r="B20" s="20" t="s">
        <v>1421</v>
      </c>
      <c r="C20" s="20"/>
      <c r="D20" s="20"/>
      <c r="E20" s="92" t="s">
        <v>1422</v>
      </c>
      <c r="F20" s="20"/>
      <c r="G20" s="140">
        <v>0</v>
      </c>
      <c r="H20" s="20"/>
      <c r="I20" s="20">
        <f t="shared" si="0"/>
        <v>0</v>
      </c>
      <c r="J20" s="20"/>
      <c r="K20" s="20"/>
      <c r="L20" s="20"/>
      <c r="M20" s="20">
        <f t="shared" si="1"/>
        <v>0</v>
      </c>
      <c r="N20" s="20"/>
      <c r="O20" s="20"/>
      <c r="P20" s="20"/>
    </row>
    <row r="21" spans="1:17" ht="31.5" hidden="1" customHeight="1" x14ac:dyDescent="0.25">
      <c r="A21" s="3">
        <v>14</v>
      </c>
      <c r="B21" s="20" t="s">
        <v>1423</v>
      </c>
      <c r="C21" s="20"/>
      <c r="D21" s="20"/>
      <c r="E21" s="92" t="s">
        <v>1424</v>
      </c>
      <c r="F21" s="20"/>
      <c r="G21" s="140">
        <v>0.45</v>
      </c>
      <c r="H21" s="20">
        <f>6*12</f>
        <v>72</v>
      </c>
      <c r="I21" s="20">
        <f t="shared" si="0"/>
        <v>0</v>
      </c>
      <c r="J21" s="20"/>
      <c r="K21" s="20"/>
      <c r="L21" s="20"/>
      <c r="M21" s="20">
        <f t="shared" si="1"/>
        <v>10</v>
      </c>
      <c r="N21" s="20">
        <v>10</v>
      </c>
      <c r="O21" s="20"/>
      <c r="P21" s="20"/>
      <c r="Q21" s="2" t="s">
        <v>1425</v>
      </c>
    </row>
    <row r="22" spans="1:17" ht="30.75" hidden="1" customHeight="1" x14ac:dyDescent="0.25">
      <c r="A22" s="6">
        <v>15</v>
      </c>
      <c r="B22" s="20" t="s">
        <v>1426</v>
      </c>
      <c r="C22" s="20" t="s">
        <v>1412</v>
      </c>
      <c r="D22" s="20"/>
      <c r="E22" s="92" t="s">
        <v>1427</v>
      </c>
      <c r="F22" s="20"/>
      <c r="G22" s="140">
        <v>0</v>
      </c>
      <c r="H22" s="20"/>
      <c r="I22" s="20">
        <f t="shared" si="0"/>
        <v>0</v>
      </c>
      <c r="J22" s="20"/>
      <c r="K22" s="20"/>
      <c r="L22" s="20"/>
      <c r="M22" s="20">
        <f t="shared" si="1"/>
        <v>0</v>
      </c>
      <c r="N22" s="20"/>
      <c r="O22" s="20"/>
      <c r="P22" s="20"/>
    </row>
    <row r="23" spans="1:17" ht="24.95" hidden="1" customHeight="1" x14ac:dyDescent="0.25">
      <c r="A23" s="3">
        <v>16</v>
      </c>
      <c r="B23" s="20" t="s">
        <v>1428</v>
      </c>
      <c r="C23" s="20"/>
      <c r="D23" s="20"/>
      <c r="E23" s="92" t="s">
        <v>1427</v>
      </c>
      <c r="F23" s="20"/>
      <c r="G23" s="140">
        <v>0</v>
      </c>
      <c r="H23" s="20"/>
      <c r="I23" s="20">
        <f t="shared" si="0"/>
        <v>0</v>
      </c>
      <c r="J23" s="20"/>
      <c r="K23" s="20"/>
      <c r="L23" s="20"/>
      <c r="M23" s="20">
        <f t="shared" si="1"/>
        <v>0</v>
      </c>
      <c r="N23" s="20"/>
      <c r="O23" s="20"/>
      <c r="P23" s="20"/>
    </row>
    <row r="24" spans="1:17" ht="24.95" customHeight="1" x14ac:dyDescent="0.25">
      <c r="A24" s="6">
        <v>17</v>
      </c>
      <c r="B24" s="20" t="s">
        <v>460</v>
      </c>
      <c r="C24" s="20" t="s">
        <v>1429</v>
      </c>
      <c r="D24" s="20"/>
      <c r="E24" s="92" t="s">
        <v>1430</v>
      </c>
      <c r="F24" s="20"/>
      <c r="G24" s="140">
        <v>0.5</v>
      </c>
      <c r="H24" s="20">
        <v>36</v>
      </c>
      <c r="I24" s="20">
        <f t="shared" si="0"/>
        <v>1000</v>
      </c>
      <c r="J24" s="20"/>
      <c r="K24" s="20">
        <v>1000</v>
      </c>
      <c r="L24" s="20">
        <v>40</v>
      </c>
      <c r="M24" s="20">
        <f t="shared" si="1"/>
        <v>1000</v>
      </c>
      <c r="N24" s="20">
        <v>1000</v>
      </c>
      <c r="O24" s="20"/>
      <c r="P24" s="20">
        <v>2</v>
      </c>
    </row>
    <row r="25" spans="1:17" ht="24.95" hidden="1" customHeight="1" x14ac:dyDescent="0.25">
      <c r="A25" s="3">
        <v>18</v>
      </c>
      <c r="B25" s="20" t="s">
        <v>1136</v>
      </c>
      <c r="C25" s="20" t="s">
        <v>1412</v>
      </c>
      <c r="D25" s="20"/>
      <c r="E25" s="92"/>
      <c r="F25" s="20"/>
      <c r="G25" s="140">
        <v>0</v>
      </c>
      <c r="H25" s="20"/>
      <c r="I25" s="20">
        <f t="shared" si="0"/>
        <v>0</v>
      </c>
      <c r="J25" s="20"/>
      <c r="K25" s="20"/>
      <c r="L25" s="20"/>
      <c r="M25" s="20">
        <f t="shared" si="1"/>
        <v>0</v>
      </c>
      <c r="N25" s="20"/>
      <c r="O25" s="20"/>
      <c r="P25" s="20"/>
      <c r="Q25" s="2" t="s">
        <v>1431</v>
      </c>
    </row>
    <row r="26" spans="1:17" ht="30.75" hidden="1" customHeight="1" x14ac:dyDescent="0.25">
      <c r="A26" s="6">
        <v>19</v>
      </c>
      <c r="B26" s="20" t="s">
        <v>1432</v>
      </c>
      <c r="C26" s="20"/>
      <c r="D26" s="20"/>
      <c r="E26" s="92" t="s">
        <v>1433</v>
      </c>
      <c r="F26" s="20"/>
      <c r="G26" s="140">
        <v>0</v>
      </c>
      <c r="H26" s="20"/>
      <c r="I26" s="20">
        <f t="shared" si="0"/>
        <v>0</v>
      </c>
      <c r="J26" s="20"/>
      <c r="K26" s="20"/>
      <c r="L26" s="20"/>
      <c r="M26" s="20">
        <f t="shared" si="1"/>
        <v>0</v>
      </c>
      <c r="N26" s="20"/>
      <c r="O26" s="20"/>
      <c r="P26" s="20"/>
    </row>
    <row r="27" spans="1:17" ht="29.25" hidden="1" customHeight="1" x14ac:dyDescent="0.25">
      <c r="A27" s="3">
        <v>20</v>
      </c>
      <c r="B27" s="20" t="s">
        <v>1434</v>
      </c>
      <c r="C27" s="20" t="s">
        <v>1412</v>
      </c>
      <c r="D27" s="20"/>
      <c r="E27" s="92" t="s">
        <v>1435</v>
      </c>
      <c r="F27" s="20"/>
      <c r="G27" s="140">
        <v>0.65</v>
      </c>
      <c r="H27" s="20">
        <v>24</v>
      </c>
      <c r="I27" s="20">
        <f t="shared" si="0"/>
        <v>0</v>
      </c>
      <c r="J27" s="20"/>
      <c r="K27" s="20"/>
      <c r="L27" s="20"/>
      <c r="M27" s="20">
        <f t="shared" si="1"/>
        <v>0</v>
      </c>
      <c r="N27" s="20"/>
      <c r="O27" s="20"/>
      <c r="P27" s="20"/>
      <c r="Q27" s="2" t="s">
        <v>1436</v>
      </c>
    </row>
    <row r="28" spans="1:17" ht="24.95" hidden="1" customHeight="1" x14ac:dyDescent="0.25">
      <c r="A28" s="6">
        <v>21</v>
      </c>
      <c r="B28" s="20" t="s">
        <v>272</v>
      </c>
      <c r="C28" s="20" t="s">
        <v>1412</v>
      </c>
      <c r="D28" s="20"/>
      <c r="E28" s="92" t="s">
        <v>1435</v>
      </c>
      <c r="F28" s="20"/>
      <c r="G28" s="140">
        <v>0.22</v>
      </c>
      <c r="H28" s="20">
        <v>24</v>
      </c>
      <c r="I28" s="20">
        <f t="shared" si="0"/>
        <v>0</v>
      </c>
      <c r="J28" s="20"/>
      <c r="K28" s="20"/>
      <c r="L28" s="20"/>
      <c r="M28" s="20">
        <f t="shared" si="1"/>
        <v>135</v>
      </c>
      <c r="N28" s="20">
        <f>15*9</f>
        <v>135</v>
      </c>
      <c r="O28" s="20"/>
      <c r="P28" s="20">
        <v>10</v>
      </c>
    </row>
    <row r="29" spans="1:17" ht="24.95" hidden="1" customHeight="1" x14ac:dyDescent="0.25">
      <c r="A29" s="3">
        <v>22</v>
      </c>
      <c r="B29" s="20" t="s">
        <v>305</v>
      </c>
      <c r="C29" s="20"/>
      <c r="D29" s="20"/>
      <c r="E29" s="92"/>
      <c r="F29" s="20"/>
      <c r="G29" s="140">
        <v>2</v>
      </c>
      <c r="H29" s="20">
        <v>24</v>
      </c>
      <c r="I29" s="20">
        <f t="shared" si="0"/>
        <v>0</v>
      </c>
      <c r="J29" s="20"/>
      <c r="K29" s="20"/>
      <c r="L29" s="20"/>
      <c r="M29" s="20">
        <f t="shared" si="1"/>
        <v>50</v>
      </c>
      <c r="N29" s="20">
        <v>50</v>
      </c>
      <c r="O29" s="20"/>
      <c r="P29" s="20">
        <v>20</v>
      </c>
    </row>
    <row r="30" spans="1:17" ht="24.95" hidden="1" customHeight="1" x14ac:dyDescent="0.25">
      <c r="A30" s="6">
        <v>23</v>
      </c>
      <c r="B30" s="20" t="s">
        <v>1437</v>
      </c>
      <c r="C30" s="20"/>
      <c r="D30" s="20"/>
      <c r="E30" s="92"/>
      <c r="F30" s="20"/>
      <c r="G30" s="140">
        <v>0</v>
      </c>
      <c r="H30" s="20"/>
      <c r="I30" s="20">
        <f t="shared" si="0"/>
        <v>0</v>
      </c>
      <c r="J30" s="20"/>
      <c r="K30" s="20"/>
      <c r="L30" s="20"/>
      <c r="M30" s="20">
        <f t="shared" si="1"/>
        <v>30</v>
      </c>
      <c r="N30" s="20">
        <v>30</v>
      </c>
      <c r="O30" s="20"/>
      <c r="P30" s="20">
        <v>15</v>
      </c>
    </row>
    <row r="31" spans="1:17" ht="24.95" hidden="1" customHeight="1" x14ac:dyDescent="0.25">
      <c r="A31" s="3">
        <v>24</v>
      </c>
      <c r="B31" s="20" t="s">
        <v>1438</v>
      </c>
      <c r="C31" s="20"/>
      <c r="D31" s="20"/>
      <c r="E31" s="92" t="s">
        <v>1439</v>
      </c>
      <c r="F31" s="20"/>
      <c r="G31" s="140">
        <v>0</v>
      </c>
      <c r="H31" s="20"/>
      <c r="I31" s="20">
        <f t="shared" si="0"/>
        <v>0</v>
      </c>
      <c r="J31" s="20"/>
      <c r="K31" s="20"/>
      <c r="L31" s="20"/>
      <c r="M31" s="20">
        <f t="shared" si="1"/>
        <v>0</v>
      </c>
      <c r="N31" s="20"/>
      <c r="O31" s="20"/>
      <c r="P31" s="20"/>
    </row>
    <row r="32" spans="1:17" ht="24.95" hidden="1" customHeight="1" x14ac:dyDescent="0.25">
      <c r="A32" s="6">
        <v>25</v>
      </c>
      <c r="B32" s="20" t="s">
        <v>798</v>
      </c>
      <c r="C32" s="20" t="s">
        <v>1412</v>
      </c>
      <c r="D32" s="20"/>
      <c r="E32" s="92"/>
      <c r="F32" s="20"/>
      <c r="G32" s="140">
        <v>0</v>
      </c>
      <c r="H32" s="20"/>
      <c r="I32" s="20">
        <f t="shared" si="0"/>
        <v>0</v>
      </c>
      <c r="J32" s="20"/>
      <c r="K32" s="20"/>
      <c r="L32" s="20"/>
      <c r="M32" s="20">
        <f t="shared" si="1"/>
        <v>0</v>
      </c>
      <c r="N32" s="20"/>
      <c r="O32" s="20"/>
      <c r="P32" s="20"/>
    </row>
    <row r="33" spans="1:18" ht="24.95" hidden="1" customHeight="1" x14ac:dyDescent="0.25">
      <c r="A33" s="3">
        <v>26</v>
      </c>
      <c r="B33" s="20" t="s">
        <v>1440</v>
      </c>
      <c r="C33" s="20"/>
      <c r="D33" s="20"/>
      <c r="E33" s="92"/>
      <c r="F33" s="20"/>
      <c r="G33" s="140">
        <v>0.05</v>
      </c>
      <c r="H33" s="20">
        <v>48</v>
      </c>
      <c r="I33" s="20">
        <f t="shared" si="0"/>
        <v>0</v>
      </c>
      <c r="J33" s="20"/>
      <c r="K33" s="20"/>
      <c r="L33" s="20"/>
      <c r="M33" s="20">
        <f t="shared" si="1"/>
        <v>0</v>
      </c>
      <c r="N33" s="20"/>
      <c r="O33" s="20"/>
      <c r="P33" s="20"/>
      <c r="Q33" s="2" t="s">
        <v>1441</v>
      </c>
    </row>
    <row r="34" spans="1:18" ht="24.95" hidden="1" customHeight="1" x14ac:dyDescent="0.25">
      <c r="A34" s="6">
        <v>27</v>
      </c>
      <c r="B34" s="20" t="s">
        <v>1442</v>
      </c>
      <c r="C34" s="20"/>
      <c r="D34" s="20"/>
      <c r="E34" s="92"/>
      <c r="F34" s="20"/>
      <c r="G34" s="140">
        <v>0.05</v>
      </c>
      <c r="H34" s="20">
        <v>48</v>
      </c>
      <c r="I34" s="20">
        <f t="shared" si="0"/>
        <v>0</v>
      </c>
      <c r="J34" s="20"/>
      <c r="K34" s="20"/>
      <c r="L34" s="20"/>
      <c r="M34" s="20">
        <f t="shared" si="1"/>
        <v>0</v>
      </c>
      <c r="N34" s="20"/>
      <c r="O34" s="20"/>
      <c r="P34" s="20"/>
      <c r="Q34" s="2" t="s">
        <v>1441</v>
      </c>
    </row>
    <row r="35" spans="1:18" ht="28.5" hidden="1" customHeight="1" x14ac:dyDescent="0.25">
      <c r="A35" s="3">
        <v>28</v>
      </c>
      <c r="B35" s="20" t="s">
        <v>1443</v>
      </c>
      <c r="C35" s="20"/>
      <c r="D35" s="20"/>
      <c r="E35" s="92" t="s">
        <v>1444</v>
      </c>
      <c r="F35" s="20"/>
      <c r="G35" s="140">
        <v>7.0000000000000007E-2</v>
      </c>
      <c r="H35" s="20">
        <v>24</v>
      </c>
      <c r="I35" s="20">
        <f t="shared" si="0"/>
        <v>0</v>
      </c>
      <c r="J35" s="20"/>
      <c r="K35" s="20"/>
      <c r="L35" s="20"/>
      <c r="M35" s="20">
        <f t="shared" si="1"/>
        <v>200</v>
      </c>
      <c r="N35" s="20">
        <v>200</v>
      </c>
      <c r="O35" s="20"/>
      <c r="P35" s="20">
        <v>15</v>
      </c>
    </row>
    <row r="36" spans="1:18" ht="24.95" hidden="1" customHeight="1" x14ac:dyDescent="0.25">
      <c r="A36" s="6">
        <v>28</v>
      </c>
      <c r="B36" s="20" t="s">
        <v>1443</v>
      </c>
      <c r="C36" s="20"/>
      <c r="D36" s="20"/>
      <c r="E36" s="92"/>
      <c r="F36" s="20"/>
      <c r="G36" s="140">
        <v>0.05</v>
      </c>
      <c r="H36" s="20">
        <f>7*12</f>
        <v>84</v>
      </c>
      <c r="I36" s="20">
        <f t="shared" si="0"/>
        <v>0</v>
      </c>
      <c r="J36" s="20"/>
      <c r="K36" s="20"/>
      <c r="L36" s="20"/>
      <c r="M36" s="20">
        <f t="shared" si="1"/>
        <v>0</v>
      </c>
      <c r="N36" s="20"/>
      <c r="O36" s="20"/>
      <c r="P36" s="20"/>
    </row>
    <row r="37" spans="1:18" ht="24.95" hidden="1" customHeight="1" x14ac:dyDescent="0.25">
      <c r="A37" s="3">
        <v>29</v>
      </c>
      <c r="B37" s="20" t="s">
        <v>1445</v>
      </c>
      <c r="C37" s="20"/>
      <c r="D37" s="20"/>
      <c r="E37" s="92" t="s">
        <v>1446</v>
      </c>
      <c r="F37" s="20"/>
      <c r="G37" s="140">
        <v>0</v>
      </c>
      <c r="H37" s="20"/>
      <c r="I37" s="20">
        <f t="shared" si="0"/>
        <v>0</v>
      </c>
      <c r="J37" s="20"/>
      <c r="K37" s="20"/>
      <c r="L37" s="20"/>
      <c r="M37" s="20">
        <f t="shared" si="1"/>
        <v>500</v>
      </c>
      <c r="N37" s="20"/>
      <c r="O37" s="20">
        <v>500</v>
      </c>
      <c r="P37" s="20">
        <v>7</v>
      </c>
    </row>
    <row r="38" spans="1:18" ht="28.5" hidden="1" customHeight="1" x14ac:dyDescent="0.25">
      <c r="A38" s="6">
        <v>30</v>
      </c>
      <c r="B38" s="20" t="s">
        <v>1447</v>
      </c>
      <c r="C38" s="20"/>
      <c r="D38" s="20"/>
      <c r="E38" s="92" t="s">
        <v>1448</v>
      </c>
      <c r="F38" s="20"/>
      <c r="G38" s="140">
        <v>0</v>
      </c>
      <c r="H38" s="20"/>
      <c r="I38" s="20">
        <f t="shared" si="0"/>
        <v>0</v>
      </c>
      <c r="J38" s="20"/>
      <c r="K38" s="20"/>
      <c r="L38" s="20"/>
      <c r="M38" s="20">
        <f t="shared" si="1"/>
        <v>50</v>
      </c>
      <c r="N38" s="20">
        <v>50</v>
      </c>
      <c r="O38" s="20"/>
      <c r="P38" s="20">
        <v>16</v>
      </c>
    </row>
    <row r="39" spans="1:18" ht="27.75" customHeight="1" x14ac:dyDescent="0.25">
      <c r="A39" s="3">
        <v>31</v>
      </c>
      <c r="B39" s="20" t="s">
        <v>980</v>
      </c>
      <c r="C39" s="20"/>
      <c r="D39" s="20"/>
      <c r="E39" s="92" t="s">
        <v>1449</v>
      </c>
      <c r="F39" s="20"/>
      <c r="G39" s="140">
        <v>7.6</v>
      </c>
      <c r="H39" s="20">
        <v>24</v>
      </c>
      <c r="I39" s="20">
        <f t="shared" si="0"/>
        <v>300</v>
      </c>
      <c r="J39" s="20">
        <v>300</v>
      </c>
      <c r="K39" s="20"/>
      <c r="L39" s="20">
        <v>60</v>
      </c>
      <c r="M39" s="20">
        <f t="shared" si="1"/>
        <v>0</v>
      </c>
      <c r="N39" s="20"/>
      <c r="O39" s="20"/>
      <c r="P39" s="20"/>
    </row>
    <row r="40" spans="1:18" ht="27" hidden="1" customHeight="1" x14ac:dyDescent="0.25">
      <c r="A40" s="6">
        <v>32</v>
      </c>
      <c r="B40" s="20" t="s">
        <v>1450</v>
      </c>
      <c r="C40" s="20"/>
      <c r="D40" s="20"/>
      <c r="E40" s="92" t="s">
        <v>1451</v>
      </c>
      <c r="F40" s="20"/>
      <c r="G40" s="140">
        <v>2</v>
      </c>
      <c r="H40" s="20">
        <v>24</v>
      </c>
      <c r="I40" s="20">
        <f t="shared" si="0"/>
        <v>0</v>
      </c>
      <c r="J40" s="20"/>
      <c r="K40" s="20"/>
      <c r="L40" s="20"/>
      <c r="M40" s="20">
        <f t="shared" si="1"/>
        <v>900</v>
      </c>
      <c r="N40" s="20">
        <f>100*9</f>
        <v>900</v>
      </c>
      <c r="O40" s="20"/>
      <c r="P40" s="20">
        <v>9</v>
      </c>
    </row>
    <row r="41" spans="1:18" ht="24.95" hidden="1" customHeight="1" x14ac:dyDescent="0.25">
      <c r="A41" s="3">
        <v>33</v>
      </c>
      <c r="B41" s="20" t="s">
        <v>768</v>
      </c>
      <c r="C41" s="20"/>
      <c r="D41" s="20"/>
      <c r="E41" s="92" t="s">
        <v>1044</v>
      </c>
      <c r="F41" s="20"/>
      <c r="G41" s="140">
        <v>1.5</v>
      </c>
      <c r="H41" s="20">
        <v>24</v>
      </c>
      <c r="I41" s="20">
        <f t="shared" si="0"/>
        <v>0</v>
      </c>
      <c r="J41" s="20"/>
      <c r="K41" s="20"/>
      <c r="L41" s="20"/>
      <c r="M41" s="20">
        <f t="shared" si="1"/>
        <v>500</v>
      </c>
      <c r="N41" s="20">
        <v>500</v>
      </c>
      <c r="O41" s="20"/>
      <c r="P41" s="20">
        <v>10</v>
      </c>
    </row>
    <row r="42" spans="1:18" ht="24.95" customHeight="1" x14ac:dyDescent="0.25">
      <c r="A42" s="6">
        <v>34</v>
      </c>
      <c r="B42" s="20" t="s">
        <v>230</v>
      </c>
      <c r="C42" s="20"/>
      <c r="D42" s="20"/>
      <c r="E42" s="92" t="s">
        <v>22</v>
      </c>
      <c r="F42" s="20"/>
      <c r="G42" s="140">
        <v>0</v>
      </c>
      <c r="H42" s="20"/>
      <c r="I42" s="20">
        <f t="shared" si="0"/>
        <v>1200</v>
      </c>
      <c r="J42" s="20">
        <v>1200</v>
      </c>
      <c r="K42" s="20"/>
      <c r="L42" s="20">
        <v>60</v>
      </c>
      <c r="M42" s="20">
        <f t="shared" si="1"/>
        <v>1000</v>
      </c>
      <c r="N42" s="20">
        <v>1000</v>
      </c>
      <c r="O42" s="20"/>
      <c r="P42" s="20">
        <v>15</v>
      </c>
    </row>
    <row r="43" spans="1:18" ht="24.95" hidden="1" customHeight="1" x14ac:dyDescent="0.25">
      <c r="A43" s="3">
        <v>35</v>
      </c>
      <c r="B43" s="20" t="s">
        <v>1452</v>
      </c>
      <c r="C43" s="20"/>
      <c r="D43" s="20"/>
      <c r="E43" s="92" t="s">
        <v>1453</v>
      </c>
      <c r="F43" s="20"/>
      <c r="G43" s="140">
        <v>0</v>
      </c>
      <c r="H43" s="20"/>
      <c r="I43" s="20">
        <f t="shared" si="0"/>
        <v>0</v>
      </c>
      <c r="J43" s="20"/>
      <c r="K43" s="20"/>
      <c r="L43" s="20"/>
      <c r="M43" s="20">
        <f t="shared" si="1"/>
        <v>0</v>
      </c>
      <c r="N43" s="20"/>
      <c r="O43" s="20"/>
      <c r="P43" s="20"/>
      <c r="Q43" s="2" t="s">
        <v>1454</v>
      </c>
    </row>
    <row r="44" spans="1:18" ht="24.95" hidden="1" customHeight="1" x14ac:dyDescent="0.25">
      <c r="A44" s="6">
        <v>36</v>
      </c>
      <c r="B44" s="20" t="s">
        <v>1455</v>
      </c>
      <c r="C44" s="20"/>
      <c r="D44" s="20"/>
      <c r="E44" s="92"/>
      <c r="F44" s="20"/>
      <c r="G44" s="140">
        <v>2</v>
      </c>
      <c r="H44" s="20">
        <v>29</v>
      </c>
      <c r="I44" s="20">
        <f t="shared" si="0"/>
        <v>0</v>
      </c>
      <c r="J44" s="20"/>
      <c r="K44" s="20"/>
      <c r="L44" s="20"/>
      <c r="M44" s="20">
        <f t="shared" si="1"/>
        <v>150</v>
      </c>
      <c r="N44" s="20">
        <v>150</v>
      </c>
      <c r="O44" s="20"/>
      <c r="P44" s="20">
        <v>8</v>
      </c>
    </row>
    <row r="45" spans="1:18" ht="24.95" hidden="1" customHeight="1" x14ac:dyDescent="0.25">
      <c r="A45" s="3">
        <v>37</v>
      </c>
      <c r="B45" s="20" t="s">
        <v>1456</v>
      </c>
      <c r="C45" s="20"/>
      <c r="D45" s="20"/>
      <c r="E45" s="92"/>
      <c r="F45" s="20"/>
      <c r="G45" s="140"/>
      <c r="H45" s="20">
        <f>6*12</f>
        <v>72</v>
      </c>
      <c r="I45" s="20">
        <f t="shared" si="0"/>
        <v>0</v>
      </c>
      <c r="J45" s="20"/>
      <c r="K45" s="20"/>
      <c r="L45" s="20"/>
      <c r="M45" s="20">
        <f t="shared" si="1"/>
        <v>0</v>
      </c>
      <c r="N45" s="20"/>
      <c r="O45" s="20"/>
      <c r="P45" s="20"/>
      <c r="Q45" s="2" t="s">
        <v>1457</v>
      </c>
    </row>
    <row r="46" spans="1:18" ht="32.25" hidden="1" customHeight="1" x14ac:dyDescent="0.25">
      <c r="A46" s="6">
        <v>38</v>
      </c>
      <c r="B46" s="20" t="s">
        <v>1458</v>
      </c>
      <c r="C46" s="20"/>
      <c r="D46" s="20"/>
      <c r="E46" s="92" t="s">
        <v>1459</v>
      </c>
      <c r="F46" s="20"/>
      <c r="G46" s="140">
        <v>0</v>
      </c>
      <c r="H46" s="20"/>
      <c r="I46" s="20">
        <f t="shared" si="0"/>
        <v>0</v>
      </c>
      <c r="J46" s="20"/>
      <c r="K46" s="20"/>
      <c r="L46" s="20"/>
      <c r="M46" s="20">
        <f t="shared" si="1"/>
        <v>0</v>
      </c>
      <c r="N46" s="20"/>
      <c r="O46" s="20"/>
      <c r="P46" s="20"/>
      <c r="Q46" s="2" t="s">
        <v>1460</v>
      </c>
    </row>
    <row r="47" spans="1:18" s="47" customFormat="1" ht="33" hidden="1" customHeight="1" x14ac:dyDescent="0.25">
      <c r="A47" s="21">
        <v>39</v>
      </c>
      <c r="B47" s="101" t="s">
        <v>1461</v>
      </c>
      <c r="C47" s="101" t="s">
        <v>1462</v>
      </c>
      <c r="D47" s="101"/>
      <c r="E47" s="102" t="s">
        <v>1463</v>
      </c>
      <c r="F47" s="101"/>
      <c r="G47" s="140">
        <v>0.05</v>
      </c>
      <c r="H47" s="101">
        <v>24</v>
      </c>
      <c r="I47" s="101">
        <f t="shared" si="0"/>
        <v>0</v>
      </c>
      <c r="J47" s="101"/>
      <c r="K47" s="101"/>
      <c r="L47" s="101"/>
      <c r="M47" s="101">
        <f t="shared" si="1"/>
        <v>100</v>
      </c>
      <c r="N47" s="101">
        <v>100</v>
      </c>
      <c r="O47" s="101"/>
      <c r="P47" s="101">
        <v>6</v>
      </c>
    </row>
    <row r="48" spans="1:18" ht="24.95" hidden="1" customHeight="1" x14ac:dyDescent="0.25">
      <c r="A48" s="6">
        <v>40</v>
      </c>
      <c r="B48" s="20" t="s">
        <v>1464</v>
      </c>
      <c r="C48" s="20"/>
      <c r="D48" s="20"/>
      <c r="E48" s="92" t="s">
        <v>1465</v>
      </c>
      <c r="F48" s="20">
        <v>30</v>
      </c>
      <c r="G48" s="140">
        <v>2</v>
      </c>
      <c r="H48" s="20">
        <v>12</v>
      </c>
      <c r="I48" s="20">
        <f t="shared" si="0"/>
        <v>0</v>
      </c>
      <c r="J48" s="20"/>
      <c r="K48" s="20"/>
      <c r="L48" s="20"/>
      <c r="M48" s="20">
        <f t="shared" si="1"/>
        <v>0</v>
      </c>
      <c r="N48" s="20"/>
      <c r="O48" s="20"/>
      <c r="P48" s="20"/>
      <c r="Q48" s="2" t="s">
        <v>1466</v>
      </c>
      <c r="R48" s="93">
        <v>0.5</v>
      </c>
    </row>
    <row r="49" spans="1:17" ht="32.25" hidden="1" customHeight="1" x14ac:dyDescent="0.25">
      <c r="A49" s="3">
        <v>41</v>
      </c>
      <c r="B49" s="20" t="s">
        <v>1467</v>
      </c>
      <c r="C49" s="20"/>
      <c r="D49" s="20"/>
      <c r="E49" s="92" t="s">
        <v>1468</v>
      </c>
      <c r="F49" s="20"/>
      <c r="G49" s="140">
        <v>0.3</v>
      </c>
      <c r="H49" s="20">
        <v>24</v>
      </c>
      <c r="I49" s="20">
        <f t="shared" si="0"/>
        <v>0</v>
      </c>
      <c r="J49" s="20"/>
      <c r="K49" s="20"/>
      <c r="L49" s="20"/>
      <c r="M49" s="20">
        <f t="shared" si="1"/>
        <v>0</v>
      </c>
      <c r="N49" s="20"/>
      <c r="O49" s="20"/>
      <c r="P49" s="20"/>
      <c r="Q49" s="2" t="s">
        <v>1469</v>
      </c>
    </row>
    <row r="50" spans="1:17" ht="30" hidden="1" customHeight="1" x14ac:dyDescent="0.25">
      <c r="A50" s="6">
        <v>42</v>
      </c>
      <c r="B50" s="20" t="s">
        <v>1470</v>
      </c>
      <c r="C50" s="20"/>
      <c r="D50" s="20"/>
      <c r="E50" s="92"/>
      <c r="F50" s="20"/>
      <c r="G50" s="140">
        <v>1</v>
      </c>
      <c r="H50" s="20">
        <v>24</v>
      </c>
      <c r="I50" s="20">
        <f t="shared" si="0"/>
        <v>0</v>
      </c>
      <c r="J50" s="20"/>
      <c r="K50" s="20"/>
      <c r="L50" s="20"/>
      <c r="M50" s="20">
        <f t="shared" si="1"/>
        <v>500</v>
      </c>
      <c r="N50" s="20">
        <v>500</v>
      </c>
      <c r="O50" s="20"/>
      <c r="P50" s="20">
        <v>5</v>
      </c>
    </row>
    <row r="51" spans="1:17" ht="24.95" customHeight="1" x14ac:dyDescent="0.25">
      <c r="A51" s="3">
        <v>43</v>
      </c>
      <c r="B51" s="20" t="s">
        <v>1471</v>
      </c>
      <c r="C51" s="20"/>
      <c r="D51" s="20"/>
      <c r="E51" s="92" t="s">
        <v>1472</v>
      </c>
      <c r="F51" s="20">
        <v>10</v>
      </c>
      <c r="G51" s="140">
        <v>2</v>
      </c>
      <c r="H51" s="20">
        <v>36</v>
      </c>
      <c r="I51" s="20">
        <f t="shared" si="0"/>
        <v>1000</v>
      </c>
      <c r="J51" s="20">
        <v>1000</v>
      </c>
      <c r="K51" s="20"/>
      <c r="L51" s="20">
        <f>8*30</f>
        <v>240</v>
      </c>
      <c r="M51" s="20">
        <f t="shared" si="1"/>
        <v>150</v>
      </c>
      <c r="N51" s="20">
        <v>150</v>
      </c>
      <c r="O51" s="20"/>
      <c r="P51" s="20">
        <v>8</v>
      </c>
      <c r="Q51" s="2" t="s">
        <v>1473</v>
      </c>
    </row>
    <row r="52" spans="1:17" ht="33.75" hidden="1" customHeight="1" x14ac:dyDescent="0.25">
      <c r="A52" s="6">
        <v>44</v>
      </c>
      <c r="B52" s="20" t="s">
        <v>227</v>
      </c>
      <c r="C52" s="20"/>
      <c r="D52" s="20"/>
      <c r="E52" s="92"/>
      <c r="F52" s="20"/>
      <c r="G52" s="140">
        <v>0</v>
      </c>
      <c r="H52" s="20"/>
      <c r="I52" s="20">
        <f t="shared" si="0"/>
        <v>0</v>
      </c>
      <c r="J52" s="20"/>
      <c r="K52" s="20"/>
      <c r="L52" s="20"/>
      <c r="M52" s="20">
        <f t="shared" si="1"/>
        <v>2000</v>
      </c>
      <c r="N52" s="20">
        <v>2000</v>
      </c>
      <c r="O52" s="20"/>
      <c r="P52" s="20">
        <v>10</v>
      </c>
    </row>
    <row r="53" spans="1:17" ht="24.95" hidden="1" customHeight="1" x14ac:dyDescent="0.25">
      <c r="A53" s="3">
        <v>45</v>
      </c>
      <c r="B53" s="20" t="s">
        <v>1474</v>
      </c>
      <c r="C53" s="20"/>
      <c r="D53" s="20"/>
      <c r="E53" s="92"/>
      <c r="F53" s="20"/>
      <c r="G53" s="140">
        <v>0</v>
      </c>
      <c r="H53" s="20"/>
      <c r="I53" s="20">
        <f t="shared" si="0"/>
        <v>0</v>
      </c>
      <c r="J53" s="20"/>
      <c r="K53" s="20"/>
      <c r="L53" s="20"/>
      <c r="M53" s="20">
        <f t="shared" si="1"/>
        <v>0</v>
      </c>
      <c r="N53" s="20"/>
      <c r="O53" s="20"/>
      <c r="P53" s="20"/>
    </row>
    <row r="54" spans="1:17" ht="29.25" customHeight="1" x14ac:dyDescent="0.25">
      <c r="A54" s="6">
        <v>46</v>
      </c>
      <c r="B54" s="20" t="s">
        <v>1475</v>
      </c>
      <c r="C54" s="20"/>
      <c r="D54" s="20"/>
      <c r="E54" s="92"/>
      <c r="F54" s="20"/>
      <c r="G54" s="140">
        <v>3</v>
      </c>
      <c r="H54" s="20">
        <v>36</v>
      </c>
      <c r="I54" s="20">
        <f t="shared" si="0"/>
        <v>500</v>
      </c>
      <c r="J54" s="20">
        <v>500</v>
      </c>
      <c r="K54" s="20"/>
      <c r="L54" s="20">
        <f>7*30</f>
        <v>210</v>
      </c>
      <c r="M54" s="20">
        <f t="shared" si="1"/>
        <v>0</v>
      </c>
      <c r="N54" s="20"/>
      <c r="O54" s="20"/>
      <c r="P54" s="20"/>
    </row>
    <row r="55" spans="1:17" ht="24.95" hidden="1" customHeight="1" x14ac:dyDescent="0.25">
      <c r="A55" s="3">
        <v>47</v>
      </c>
      <c r="B55" s="20" t="s">
        <v>1475</v>
      </c>
      <c r="C55" s="20"/>
      <c r="D55" s="20"/>
      <c r="E55" s="92"/>
      <c r="F55" s="20"/>
      <c r="G55" s="140">
        <v>2</v>
      </c>
      <c r="H55" s="20">
        <v>24</v>
      </c>
      <c r="I55" s="20">
        <f t="shared" si="0"/>
        <v>0</v>
      </c>
      <c r="J55" s="20"/>
      <c r="K55" s="20"/>
      <c r="L55" s="20"/>
      <c r="M55" s="20">
        <f t="shared" si="1"/>
        <v>0</v>
      </c>
      <c r="N55" s="20"/>
      <c r="O55" s="20"/>
      <c r="P55" s="20"/>
    </row>
    <row r="56" spans="1:17" ht="24.95" hidden="1" customHeight="1" x14ac:dyDescent="0.25">
      <c r="A56" s="6">
        <v>48</v>
      </c>
      <c r="B56" s="20" t="s">
        <v>1476</v>
      </c>
      <c r="C56" s="20"/>
      <c r="D56" s="20"/>
      <c r="E56" s="92" t="s">
        <v>1477</v>
      </c>
      <c r="F56" s="20"/>
      <c r="G56" s="140">
        <v>0</v>
      </c>
      <c r="H56" s="20"/>
      <c r="I56" s="20">
        <f t="shared" si="0"/>
        <v>0</v>
      </c>
      <c r="J56" s="20"/>
      <c r="K56" s="20"/>
      <c r="L56" s="20"/>
      <c r="M56" s="20">
        <f t="shared" si="1"/>
        <v>0</v>
      </c>
      <c r="N56" s="20"/>
      <c r="O56" s="20"/>
      <c r="P56" s="20"/>
    </row>
    <row r="57" spans="1:17" ht="24.95" hidden="1" customHeight="1" x14ac:dyDescent="0.25">
      <c r="A57" s="3">
        <v>49</v>
      </c>
      <c r="B57" s="20" t="s">
        <v>1393</v>
      </c>
      <c r="C57" s="20" t="s">
        <v>1478</v>
      </c>
      <c r="D57" s="20"/>
      <c r="E57" s="92" t="s">
        <v>1479</v>
      </c>
      <c r="F57" s="20"/>
      <c r="G57" s="140">
        <v>5</v>
      </c>
      <c r="H57" s="20">
        <v>48</v>
      </c>
      <c r="I57" s="20">
        <f t="shared" si="0"/>
        <v>0</v>
      </c>
      <c r="J57" s="20"/>
      <c r="K57" s="20"/>
      <c r="L57" s="20"/>
      <c r="M57" s="20">
        <f t="shared" si="1"/>
        <v>0</v>
      </c>
      <c r="N57" s="20"/>
      <c r="O57" s="20"/>
      <c r="P57" s="20"/>
    </row>
    <row r="58" spans="1:17" ht="24.95" hidden="1" customHeight="1" x14ac:dyDescent="0.25">
      <c r="A58" s="6">
        <v>50</v>
      </c>
      <c r="B58" s="20" t="s">
        <v>1480</v>
      </c>
      <c r="C58" s="20"/>
      <c r="D58" s="20"/>
      <c r="E58" s="92"/>
      <c r="F58" s="20"/>
      <c r="G58" s="140">
        <v>0</v>
      </c>
      <c r="H58" s="20"/>
      <c r="I58" s="20">
        <f t="shared" si="0"/>
        <v>0</v>
      </c>
      <c r="J58" s="20"/>
      <c r="K58" s="20"/>
      <c r="L58" s="20"/>
      <c r="M58" s="20">
        <f t="shared" si="1"/>
        <v>0</v>
      </c>
      <c r="N58" s="20"/>
      <c r="O58" s="20"/>
      <c r="P58" s="20"/>
    </row>
    <row r="59" spans="1:17" ht="30.75" customHeight="1" x14ac:dyDescent="0.25">
      <c r="A59" s="3">
        <v>51</v>
      </c>
      <c r="B59" s="20" t="s">
        <v>1481</v>
      </c>
      <c r="C59" s="20"/>
      <c r="D59" s="20"/>
      <c r="E59" s="92" t="s">
        <v>1482</v>
      </c>
      <c r="F59" s="20"/>
      <c r="G59" s="140">
        <v>0</v>
      </c>
      <c r="H59" s="20"/>
      <c r="I59" s="20">
        <f t="shared" si="0"/>
        <v>2060</v>
      </c>
      <c r="J59" s="20">
        <v>2000</v>
      </c>
      <c r="K59" s="20">
        <v>60</v>
      </c>
      <c r="L59" s="20"/>
      <c r="M59" s="20">
        <f t="shared" si="1"/>
        <v>0</v>
      </c>
      <c r="N59" s="20"/>
      <c r="O59" s="20"/>
      <c r="P59" s="20"/>
    </row>
    <row r="60" spans="1:17" ht="24.95" hidden="1" customHeight="1" x14ac:dyDescent="0.25">
      <c r="A60" s="6">
        <v>52</v>
      </c>
      <c r="B60" s="20" t="s">
        <v>501</v>
      </c>
      <c r="C60" s="20"/>
      <c r="D60" s="20"/>
      <c r="E60" s="92" t="s">
        <v>1483</v>
      </c>
      <c r="F60" s="20">
        <v>30</v>
      </c>
      <c r="G60" s="140">
        <v>0</v>
      </c>
      <c r="H60" s="20"/>
      <c r="I60" s="20">
        <f t="shared" si="0"/>
        <v>0</v>
      </c>
      <c r="J60" s="20"/>
      <c r="K60" s="20"/>
      <c r="L60" s="20"/>
      <c r="M60" s="20">
        <f t="shared" si="1"/>
        <v>40</v>
      </c>
      <c r="N60" s="20">
        <v>40</v>
      </c>
      <c r="O60" s="20"/>
      <c r="P60" s="20">
        <v>5</v>
      </c>
      <c r="Q60" s="2" t="s">
        <v>1484</v>
      </c>
    </row>
    <row r="61" spans="1:17" ht="24.95" hidden="1" customHeight="1" x14ac:dyDescent="0.25">
      <c r="A61" s="3">
        <v>53</v>
      </c>
      <c r="B61" s="20" t="s">
        <v>1485</v>
      </c>
      <c r="C61" s="20"/>
      <c r="D61" s="20"/>
      <c r="E61" s="92"/>
      <c r="F61" s="20"/>
      <c r="G61" s="140">
        <v>1</v>
      </c>
      <c r="H61" s="20">
        <v>36</v>
      </c>
      <c r="I61" s="20">
        <f t="shared" si="0"/>
        <v>0</v>
      </c>
      <c r="J61" s="20"/>
      <c r="K61" s="20"/>
      <c r="L61" s="20"/>
      <c r="M61" s="20">
        <f t="shared" si="1"/>
        <v>0</v>
      </c>
      <c r="N61" s="20"/>
      <c r="O61" s="20"/>
      <c r="P61" s="20"/>
    </row>
    <row r="62" spans="1:17" ht="24.95" hidden="1" customHeight="1" x14ac:dyDescent="0.25">
      <c r="A62" s="6">
        <v>54</v>
      </c>
      <c r="B62" s="20" t="s">
        <v>1486</v>
      </c>
      <c r="C62" s="20"/>
      <c r="D62" s="20"/>
      <c r="E62" s="92" t="s">
        <v>1449</v>
      </c>
      <c r="F62" s="20"/>
      <c r="G62" s="140">
        <v>0</v>
      </c>
      <c r="H62" s="20"/>
      <c r="I62" s="20">
        <f t="shared" si="0"/>
        <v>0</v>
      </c>
      <c r="J62" s="20"/>
      <c r="K62" s="20"/>
      <c r="L62" s="20"/>
      <c r="M62" s="20">
        <f t="shared" si="1"/>
        <v>0</v>
      </c>
      <c r="N62" s="20"/>
      <c r="O62" s="20"/>
      <c r="P62" s="20"/>
    </row>
    <row r="63" spans="1:17" ht="24.95" hidden="1" customHeight="1" x14ac:dyDescent="0.25">
      <c r="A63" s="3">
        <v>55</v>
      </c>
      <c r="B63" s="20" t="s">
        <v>1487</v>
      </c>
      <c r="C63" s="20"/>
      <c r="D63" s="20"/>
      <c r="E63" s="92" t="s">
        <v>1488</v>
      </c>
      <c r="F63" s="20"/>
      <c r="G63" s="140">
        <v>0</v>
      </c>
      <c r="H63" s="20"/>
      <c r="I63" s="20">
        <f t="shared" si="0"/>
        <v>0</v>
      </c>
      <c r="J63" s="20"/>
      <c r="K63" s="20"/>
      <c r="L63" s="20"/>
      <c r="M63" s="20">
        <f t="shared" si="1"/>
        <v>0</v>
      </c>
      <c r="N63" s="20"/>
      <c r="O63" s="20"/>
      <c r="P63" s="20"/>
    </row>
    <row r="64" spans="1:17" ht="24.95" hidden="1" customHeight="1" x14ac:dyDescent="0.25">
      <c r="A64" s="6">
        <v>56</v>
      </c>
      <c r="B64" s="20" t="s">
        <v>1489</v>
      </c>
      <c r="C64" s="20"/>
      <c r="D64" s="20" t="s">
        <v>1490</v>
      </c>
      <c r="E64" s="92" t="s">
        <v>1491</v>
      </c>
      <c r="F64" s="20"/>
      <c r="G64" s="140">
        <v>0</v>
      </c>
      <c r="H64" s="20"/>
      <c r="I64" s="20">
        <f t="shared" si="0"/>
        <v>0</v>
      </c>
      <c r="J64" s="20"/>
      <c r="K64" s="20"/>
      <c r="L64" s="20"/>
      <c r="M64" s="20">
        <f t="shared" si="1"/>
        <v>80</v>
      </c>
      <c r="N64" s="20">
        <v>80</v>
      </c>
      <c r="O64" s="20"/>
      <c r="P64" s="20">
        <v>5</v>
      </c>
    </row>
    <row r="65" spans="1:17" ht="24.95" hidden="1" customHeight="1" x14ac:dyDescent="0.25">
      <c r="A65" s="3">
        <v>57</v>
      </c>
      <c r="B65" s="20" t="s">
        <v>625</v>
      </c>
      <c r="C65" s="20"/>
      <c r="D65" s="20"/>
      <c r="E65" s="92" t="s">
        <v>22</v>
      </c>
      <c r="F65" s="20">
        <v>50</v>
      </c>
      <c r="G65" s="140">
        <v>2</v>
      </c>
      <c r="H65" s="20">
        <v>24</v>
      </c>
      <c r="I65" s="20">
        <f t="shared" si="0"/>
        <v>0</v>
      </c>
      <c r="J65" s="20"/>
      <c r="K65" s="20"/>
      <c r="L65" s="20"/>
      <c r="M65" s="20">
        <f t="shared" si="1"/>
        <v>0</v>
      </c>
      <c r="N65" s="20"/>
      <c r="O65" s="20"/>
      <c r="P65" s="20"/>
    </row>
    <row r="66" spans="1:17" ht="24.95" customHeight="1" x14ac:dyDescent="0.25">
      <c r="A66" s="6">
        <v>58</v>
      </c>
      <c r="B66" s="20" t="s">
        <v>456</v>
      </c>
      <c r="C66" s="20">
        <v>30</v>
      </c>
      <c r="D66" s="20"/>
      <c r="E66" s="92"/>
      <c r="F66" s="20">
        <v>50</v>
      </c>
      <c r="G66" s="140">
        <v>0</v>
      </c>
      <c r="H66" s="20"/>
      <c r="I66" s="20">
        <f t="shared" si="0"/>
        <v>1500</v>
      </c>
      <c r="J66" s="20">
        <v>1500</v>
      </c>
      <c r="K66" s="20"/>
      <c r="L66" s="20">
        <f>8*30</f>
        <v>240</v>
      </c>
      <c r="M66" s="20">
        <f t="shared" si="1"/>
        <v>0</v>
      </c>
      <c r="N66" s="20"/>
      <c r="O66" s="20"/>
      <c r="P66" s="20"/>
    </row>
    <row r="67" spans="1:17" ht="24.95" customHeight="1" x14ac:dyDescent="0.25">
      <c r="A67" s="3">
        <v>59</v>
      </c>
      <c r="B67" s="20" t="s">
        <v>1492</v>
      </c>
      <c r="C67" s="20">
        <v>30</v>
      </c>
      <c r="D67" s="20"/>
      <c r="E67" s="92" t="s">
        <v>1430</v>
      </c>
      <c r="F67" s="20"/>
      <c r="G67" s="140">
        <v>0.25</v>
      </c>
      <c r="H67" s="20">
        <v>36</v>
      </c>
      <c r="I67" s="20">
        <f t="shared" si="0"/>
        <v>1500</v>
      </c>
      <c r="J67" s="20">
        <v>1500</v>
      </c>
      <c r="K67" s="20"/>
      <c r="L67" s="20">
        <v>240</v>
      </c>
      <c r="M67" s="20">
        <f t="shared" si="1"/>
        <v>50</v>
      </c>
      <c r="N67" s="20">
        <v>50</v>
      </c>
      <c r="O67" s="20"/>
      <c r="P67" s="20">
        <v>3</v>
      </c>
      <c r="Q67" s="2" t="s">
        <v>1493</v>
      </c>
    </row>
    <row r="68" spans="1:17" ht="24.95" hidden="1" customHeight="1" x14ac:dyDescent="0.25">
      <c r="A68" s="6">
        <v>60</v>
      </c>
      <c r="B68" s="20" t="s">
        <v>1494</v>
      </c>
      <c r="C68" s="20"/>
      <c r="D68" s="20"/>
      <c r="E68" s="92"/>
      <c r="F68" s="20"/>
      <c r="G68" s="140"/>
      <c r="H68" s="20">
        <v>36</v>
      </c>
      <c r="I68" s="20">
        <f t="shared" si="0"/>
        <v>0</v>
      </c>
      <c r="J68" s="20"/>
      <c r="K68" s="20"/>
      <c r="L68" s="20"/>
      <c r="M68" s="20">
        <f t="shared" si="1"/>
        <v>0</v>
      </c>
      <c r="N68" s="20"/>
      <c r="O68" s="20"/>
      <c r="P68" s="20"/>
      <c r="Q68" s="2" t="s">
        <v>1495</v>
      </c>
    </row>
    <row r="69" spans="1:17" ht="24.95" hidden="1" customHeight="1" x14ac:dyDescent="0.25">
      <c r="A69" s="3">
        <v>61</v>
      </c>
      <c r="B69" s="20" t="s">
        <v>1494</v>
      </c>
      <c r="C69" s="20"/>
      <c r="D69" s="20"/>
      <c r="E69" s="92"/>
      <c r="F69" s="20"/>
      <c r="G69" s="140">
        <v>4</v>
      </c>
      <c r="H69" s="20">
        <f>7*12</f>
        <v>84</v>
      </c>
      <c r="I69" s="20">
        <f t="shared" si="0"/>
        <v>0</v>
      </c>
      <c r="J69" s="20"/>
      <c r="K69" s="20"/>
      <c r="L69" s="20"/>
      <c r="M69" s="20">
        <f t="shared" si="1"/>
        <v>0</v>
      </c>
      <c r="N69" s="20"/>
      <c r="O69" s="20"/>
      <c r="P69" s="20"/>
    </row>
    <row r="70" spans="1:17" ht="31.5" hidden="1" customHeight="1" x14ac:dyDescent="0.25">
      <c r="A70" s="6">
        <v>62</v>
      </c>
      <c r="B70" s="20" t="s">
        <v>1494</v>
      </c>
      <c r="C70" s="20"/>
      <c r="D70" s="20"/>
      <c r="E70" s="92"/>
      <c r="F70" s="20"/>
      <c r="G70" s="140"/>
      <c r="H70" s="20">
        <v>36</v>
      </c>
      <c r="I70" s="20">
        <f t="shared" si="0"/>
        <v>0</v>
      </c>
      <c r="J70" s="20"/>
      <c r="K70" s="20"/>
      <c r="L70" s="20"/>
      <c r="M70" s="20">
        <f t="shared" si="1"/>
        <v>0</v>
      </c>
      <c r="N70" s="20"/>
      <c r="O70" s="20"/>
      <c r="P70" s="20"/>
      <c r="Q70" s="2" t="s">
        <v>1496</v>
      </c>
    </row>
    <row r="71" spans="1:17" ht="24.95" hidden="1" customHeight="1" x14ac:dyDescent="0.25">
      <c r="A71" s="3">
        <v>63</v>
      </c>
      <c r="B71" s="20" t="s">
        <v>1497</v>
      </c>
      <c r="C71" s="20"/>
      <c r="D71" s="20"/>
      <c r="E71" s="92"/>
      <c r="F71" s="20">
        <v>80</v>
      </c>
      <c r="G71" s="140">
        <v>0</v>
      </c>
      <c r="H71" s="20"/>
      <c r="I71" s="20">
        <f t="shared" ref="I71:I134" si="2">J71+K71</f>
        <v>0</v>
      </c>
      <c r="J71" s="20"/>
      <c r="K71" s="20"/>
      <c r="L71" s="20"/>
      <c r="M71" s="20">
        <f t="shared" ref="M71:M134" si="3">N71+O71</f>
        <v>1500</v>
      </c>
      <c r="N71" s="20">
        <v>1500</v>
      </c>
      <c r="O71" s="20"/>
      <c r="P71" s="20">
        <v>3</v>
      </c>
    </row>
    <row r="72" spans="1:17" ht="24.95" hidden="1" customHeight="1" x14ac:dyDescent="0.25">
      <c r="A72" s="6">
        <v>64</v>
      </c>
      <c r="B72" s="20" t="s">
        <v>1498</v>
      </c>
      <c r="C72" s="20"/>
      <c r="D72" s="20"/>
      <c r="E72" s="92"/>
      <c r="F72" s="20"/>
      <c r="G72" s="140">
        <v>1.5</v>
      </c>
      <c r="H72" s="20">
        <f>3.5*12</f>
        <v>42</v>
      </c>
      <c r="I72" s="20">
        <f t="shared" si="2"/>
        <v>0</v>
      </c>
      <c r="J72" s="20"/>
      <c r="K72" s="20"/>
      <c r="L72" s="20"/>
      <c r="M72" s="20">
        <f t="shared" si="3"/>
        <v>0</v>
      </c>
      <c r="N72" s="20"/>
      <c r="O72" s="20"/>
      <c r="P72" s="20"/>
    </row>
    <row r="73" spans="1:17" ht="24.95" hidden="1" customHeight="1" x14ac:dyDescent="0.25">
      <c r="A73" s="3">
        <v>65</v>
      </c>
      <c r="B73" s="20" t="s">
        <v>1499</v>
      </c>
      <c r="C73" s="20"/>
      <c r="D73" s="20"/>
      <c r="E73" s="92"/>
      <c r="F73" s="20"/>
      <c r="G73" s="140"/>
      <c r="H73" s="20">
        <v>36</v>
      </c>
      <c r="I73" s="20">
        <f t="shared" si="2"/>
        <v>0</v>
      </c>
      <c r="J73" s="20"/>
      <c r="K73" s="20"/>
      <c r="L73" s="20"/>
      <c r="M73" s="20">
        <f t="shared" si="3"/>
        <v>0</v>
      </c>
      <c r="N73" s="20"/>
      <c r="O73" s="20"/>
      <c r="P73" s="20"/>
      <c r="Q73" s="2" t="s">
        <v>1500</v>
      </c>
    </row>
    <row r="74" spans="1:17" ht="24.95" hidden="1" customHeight="1" x14ac:dyDescent="0.25">
      <c r="A74" s="6">
        <v>66</v>
      </c>
      <c r="B74" s="20" t="s">
        <v>1501</v>
      </c>
      <c r="C74" s="20"/>
      <c r="D74" s="20"/>
      <c r="E74" s="92" t="s">
        <v>1430</v>
      </c>
      <c r="F74" s="20"/>
      <c r="G74" s="140">
        <v>2</v>
      </c>
      <c r="H74" s="20">
        <v>24</v>
      </c>
      <c r="I74" s="20">
        <f t="shared" si="2"/>
        <v>0</v>
      </c>
      <c r="J74" s="20"/>
      <c r="K74" s="20"/>
      <c r="L74" s="20"/>
      <c r="M74" s="20">
        <f t="shared" si="3"/>
        <v>1500</v>
      </c>
      <c r="N74" s="20">
        <v>1500</v>
      </c>
      <c r="O74" s="20"/>
      <c r="P74" s="20">
        <v>7</v>
      </c>
    </row>
    <row r="75" spans="1:17" ht="31.5" hidden="1" customHeight="1" x14ac:dyDescent="0.25">
      <c r="A75" s="3">
        <v>66</v>
      </c>
      <c r="B75" s="20" t="s">
        <v>1501</v>
      </c>
      <c r="C75" s="20"/>
      <c r="D75" s="20"/>
      <c r="E75" s="92"/>
      <c r="F75" s="20"/>
      <c r="G75" s="140">
        <v>0.2</v>
      </c>
      <c r="H75" s="20">
        <v>36</v>
      </c>
      <c r="I75" s="20">
        <f t="shared" si="2"/>
        <v>0</v>
      </c>
      <c r="J75" s="20"/>
      <c r="K75" s="20"/>
      <c r="L75" s="20"/>
      <c r="M75" s="20">
        <f t="shared" si="3"/>
        <v>0</v>
      </c>
      <c r="N75" s="20"/>
      <c r="O75" s="20"/>
      <c r="P75" s="20"/>
    </row>
    <row r="76" spans="1:17" ht="24.95" customHeight="1" x14ac:dyDescent="0.25">
      <c r="A76" s="6">
        <v>67</v>
      </c>
      <c r="B76" s="20" t="s">
        <v>1502</v>
      </c>
      <c r="C76" s="20"/>
      <c r="D76" s="20"/>
      <c r="E76" s="92" t="s">
        <v>1503</v>
      </c>
      <c r="F76" s="20"/>
      <c r="G76" s="140">
        <v>0</v>
      </c>
      <c r="H76" s="20"/>
      <c r="I76" s="20">
        <f t="shared" si="2"/>
        <v>500</v>
      </c>
      <c r="J76" s="20">
        <v>500</v>
      </c>
      <c r="K76" s="20"/>
      <c r="L76" s="20">
        <v>360</v>
      </c>
      <c r="M76" s="20">
        <f t="shared" si="3"/>
        <v>100</v>
      </c>
      <c r="N76" s="20">
        <v>100</v>
      </c>
      <c r="O76" s="20"/>
      <c r="P76" s="20">
        <v>15</v>
      </c>
    </row>
    <row r="77" spans="1:17" ht="24.95" hidden="1" customHeight="1" x14ac:dyDescent="0.25">
      <c r="A77" s="3">
        <v>68</v>
      </c>
      <c r="B77" s="20" t="s">
        <v>1504</v>
      </c>
      <c r="C77" s="20"/>
      <c r="D77" s="20"/>
      <c r="E77" s="92"/>
      <c r="F77" s="20">
        <v>50</v>
      </c>
      <c r="G77" s="140">
        <v>3</v>
      </c>
      <c r="H77" s="20">
        <f>8*12</f>
        <v>96</v>
      </c>
      <c r="I77" s="20">
        <f t="shared" si="2"/>
        <v>0</v>
      </c>
      <c r="J77" s="20"/>
      <c r="K77" s="20"/>
      <c r="L77" s="20"/>
      <c r="M77" s="20">
        <f t="shared" si="3"/>
        <v>500</v>
      </c>
      <c r="N77" s="20">
        <v>500</v>
      </c>
      <c r="O77" s="20"/>
      <c r="P77" s="20">
        <v>7</v>
      </c>
    </row>
    <row r="78" spans="1:17" ht="24.95" hidden="1" customHeight="1" x14ac:dyDescent="0.25">
      <c r="A78" s="6">
        <v>69</v>
      </c>
      <c r="B78" s="20" t="s">
        <v>1505</v>
      </c>
      <c r="C78" s="20"/>
      <c r="D78" s="20" t="s">
        <v>1506</v>
      </c>
      <c r="E78" s="92"/>
      <c r="F78" s="20"/>
      <c r="G78" s="140">
        <v>0</v>
      </c>
      <c r="H78" s="20"/>
      <c r="I78" s="20">
        <f t="shared" si="2"/>
        <v>0</v>
      </c>
      <c r="J78" s="20"/>
      <c r="K78" s="20"/>
      <c r="L78" s="20"/>
      <c r="M78" s="20">
        <f t="shared" si="3"/>
        <v>0</v>
      </c>
      <c r="N78" s="20"/>
      <c r="O78" s="20"/>
      <c r="P78" s="20"/>
    </row>
    <row r="79" spans="1:17" ht="24.95" hidden="1" customHeight="1" x14ac:dyDescent="0.25">
      <c r="A79" s="3">
        <v>70</v>
      </c>
      <c r="B79" s="20" t="s">
        <v>1507</v>
      </c>
      <c r="C79" s="20"/>
      <c r="D79" s="20"/>
      <c r="E79" s="92"/>
      <c r="F79" s="20"/>
      <c r="G79" s="140">
        <v>2</v>
      </c>
      <c r="H79" s="20">
        <v>24</v>
      </c>
      <c r="I79" s="20">
        <f t="shared" si="2"/>
        <v>0</v>
      </c>
      <c r="J79" s="20"/>
      <c r="K79" s="20"/>
      <c r="L79" s="20"/>
      <c r="M79" s="20">
        <f t="shared" si="3"/>
        <v>0</v>
      </c>
      <c r="N79" s="20"/>
      <c r="O79" s="20"/>
      <c r="P79" s="20"/>
    </row>
    <row r="80" spans="1:17" ht="24.95" hidden="1" customHeight="1" x14ac:dyDescent="0.25">
      <c r="A80" s="6">
        <v>71</v>
      </c>
      <c r="B80" s="20" t="s">
        <v>845</v>
      </c>
      <c r="C80" s="20"/>
      <c r="D80" s="20"/>
      <c r="E80" s="92"/>
      <c r="F80" s="20"/>
      <c r="G80" s="140">
        <v>0</v>
      </c>
      <c r="H80" s="20"/>
      <c r="I80" s="20">
        <f t="shared" si="2"/>
        <v>0</v>
      </c>
      <c r="J80" s="20"/>
      <c r="K80" s="20"/>
      <c r="L80" s="20"/>
      <c r="M80" s="20">
        <f t="shared" si="3"/>
        <v>400</v>
      </c>
      <c r="N80" s="20"/>
      <c r="O80" s="20">
        <v>400</v>
      </c>
      <c r="P80" s="20">
        <v>9</v>
      </c>
    </row>
    <row r="81" spans="1:16" ht="24.95" hidden="1" customHeight="1" x14ac:dyDescent="0.25">
      <c r="A81" s="3">
        <v>72</v>
      </c>
      <c r="B81" s="20" t="s">
        <v>1508</v>
      </c>
      <c r="C81" s="20"/>
      <c r="D81" s="20" t="s">
        <v>1509</v>
      </c>
      <c r="E81" s="92"/>
      <c r="F81" s="20"/>
      <c r="G81" s="140">
        <v>0</v>
      </c>
      <c r="H81" s="20"/>
      <c r="I81" s="20">
        <f t="shared" si="2"/>
        <v>0</v>
      </c>
      <c r="J81" s="20"/>
      <c r="K81" s="20"/>
      <c r="L81" s="20"/>
      <c r="M81" s="20">
        <f t="shared" si="3"/>
        <v>0</v>
      </c>
      <c r="N81" s="20"/>
      <c r="O81" s="20"/>
      <c r="P81" s="20"/>
    </row>
    <row r="82" spans="1:16" ht="30.75" customHeight="1" x14ac:dyDescent="0.25">
      <c r="A82" s="6">
        <v>73</v>
      </c>
      <c r="B82" s="20" t="s">
        <v>1510</v>
      </c>
      <c r="C82" s="20"/>
      <c r="D82" s="20"/>
      <c r="E82" s="92"/>
      <c r="F82" s="20"/>
      <c r="G82" s="140">
        <v>0.5</v>
      </c>
      <c r="H82" s="20">
        <v>24</v>
      </c>
      <c r="I82" s="20">
        <f t="shared" si="2"/>
        <v>400</v>
      </c>
      <c r="J82" s="20">
        <v>400</v>
      </c>
      <c r="K82" s="20"/>
      <c r="L82" s="20"/>
      <c r="M82" s="20">
        <f t="shared" si="3"/>
        <v>100</v>
      </c>
      <c r="N82" s="20">
        <v>100</v>
      </c>
      <c r="O82" s="20"/>
      <c r="P82" s="20">
        <v>5</v>
      </c>
    </row>
    <row r="83" spans="1:16" ht="24.95" hidden="1" customHeight="1" x14ac:dyDescent="0.25">
      <c r="A83" s="3">
        <v>74</v>
      </c>
      <c r="B83" s="20" t="s">
        <v>1057</v>
      </c>
      <c r="C83" s="20"/>
      <c r="D83" s="20">
        <v>20</v>
      </c>
      <c r="E83" s="92"/>
      <c r="F83" s="20">
        <v>50</v>
      </c>
      <c r="G83" s="140">
        <v>0.1</v>
      </c>
      <c r="H83" s="20">
        <v>36</v>
      </c>
      <c r="I83" s="20">
        <f t="shared" si="2"/>
        <v>0</v>
      </c>
      <c r="J83" s="20"/>
      <c r="K83" s="20"/>
      <c r="L83" s="20"/>
      <c r="M83" s="20">
        <f t="shared" si="3"/>
        <v>70</v>
      </c>
      <c r="N83" s="20">
        <v>70</v>
      </c>
      <c r="O83" s="20"/>
      <c r="P83" s="20">
        <v>5</v>
      </c>
    </row>
    <row r="84" spans="1:16" ht="24.95" hidden="1" customHeight="1" x14ac:dyDescent="0.25">
      <c r="A84" s="6">
        <v>75</v>
      </c>
      <c r="B84" s="20" t="s">
        <v>770</v>
      </c>
      <c r="C84" s="20"/>
      <c r="D84" s="20"/>
      <c r="E84" s="92" t="s">
        <v>1511</v>
      </c>
      <c r="F84" s="20"/>
      <c r="G84" s="140">
        <v>3</v>
      </c>
      <c r="H84" s="20">
        <v>36</v>
      </c>
      <c r="I84" s="20">
        <f t="shared" si="2"/>
        <v>0</v>
      </c>
      <c r="J84" s="20"/>
      <c r="K84" s="20"/>
      <c r="L84" s="20"/>
      <c r="M84" s="20">
        <f t="shared" si="3"/>
        <v>180</v>
      </c>
      <c r="N84" s="20">
        <v>180</v>
      </c>
      <c r="O84" s="20"/>
      <c r="P84" s="20"/>
    </row>
    <row r="85" spans="1:16" ht="24.95" hidden="1" customHeight="1" x14ac:dyDescent="0.25">
      <c r="A85" s="3">
        <v>76</v>
      </c>
      <c r="B85" s="20" t="s">
        <v>1512</v>
      </c>
      <c r="C85" s="20"/>
      <c r="D85" s="20"/>
      <c r="E85" s="92"/>
      <c r="F85" s="20">
        <v>30</v>
      </c>
      <c r="G85" s="140">
        <v>0.2</v>
      </c>
      <c r="H85" s="20">
        <v>36</v>
      </c>
      <c r="I85" s="20">
        <f t="shared" si="2"/>
        <v>0</v>
      </c>
      <c r="J85" s="20"/>
      <c r="K85" s="20"/>
      <c r="L85" s="20"/>
      <c r="M85" s="20">
        <f t="shared" si="3"/>
        <v>150</v>
      </c>
      <c r="N85" s="20"/>
      <c r="O85" s="20">
        <v>150</v>
      </c>
      <c r="P85" s="20">
        <v>2</v>
      </c>
    </row>
    <row r="86" spans="1:16" ht="24.95" hidden="1" customHeight="1" x14ac:dyDescent="0.25">
      <c r="A86" s="6">
        <v>77</v>
      </c>
      <c r="B86" s="20" t="s">
        <v>1205</v>
      </c>
      <c r="C86" s="20"/>
      <c r="D86" s="20"/>
      <c r="E86" s="92"/>
      <c r="F86" s="20"/>
      <c r="G86" s="140">
        <v>0</v>
      </c>
      <c r="H86" s="20"/>
      <c r="I86" s="20">
        <f t="shared" si="2"/>
        <v>0</v>
      </c>
      <c r="J86" s="20"/>
      <c r="K86" s="20"/>
      <c r="L86" s="20"/>
      <c r="M86" s="20">
        <f t="shared" si="3"/>
        <v>0</v>
      </c>
      <c r="N86" s="20"/>
      <c r="O86" s="20"/>
      <c r="P86" s="20"/>
    </row>
    <row r="87" spans="1:16" ht="24.95" hidden="1" customHeight="1" x14ac:dyDescent="0.25">
      <c r="A87" s="3">
        <v>78</v>
      </c>
      <c r="B87" s="20" t="s">
        <v>1513</v>
      </c>
      <c r="C87" s="20"/>
      <c r="D87" s="20"/>
      <c r="E87" s="92"/>
      <c r="F87" s="20"/>
      <c r="G87" s="140">
        <v>0.5</v>
      </c>
      <c r="H87" s="20">
        <v>24</v>
      </c>
      <c r="I87" s="20">
        <f t="shared" si="2"/>
        <v>0</v>
      </c>
      <c r="J87" s="20"/>
      <c r="K87" s="20"/>
      <c r="L87" s="20"/>
      <c r="M87" s="20">
        <f t="shared" si="3"/>
        <v>0</v>
      </c>
      <c r="N87" s="20"/>
      <c r="O87" s="20"/>
      <c r="P87" s="20"/>
    </row>
    <row r="88" spans="1:16" ht="24.95" hidden="1" customHeight="1" x14ac:dyDescent="0.25">
      <c r="A88" s="6">
        <v>79</v>
      </c>
      <c r="B88" s="20" t="s">
        <v>1256</v>
      </c>
      <c r="C88" s="20"/>
      <c r="D88" s="20"/>
      <c r="E88" s="92"/>
      <c r="F88" s="20"/>
      <c r="G88" s="140">
        <v>0.5</v>
      </c>
      <c r="H88" s="20">
        <v>24</v>
      </c>
      <c r="I88" s="20">
        <f t="shared" si="2"/>
        <v>0</v>
      </c>
      <c r="J88" s="20"/>
      <c r="K88" s="20"/>
      <c r="L88" s="20"/>
      <c r="M88" s="20">
        <f t="shared" si="3"/>
        <v>1000</v>
      </c>
      <c r="N88" s="20"/>
      <c r="O88" s="20">
        <v>1000</v>
      </c>
      <c r="P88" s="20">
        <v>5</v>
      </c>
    </row>
    <row r="89" spans="1:16" ht="24.95" hidden="1" customHeight="1" x14ac:dyDescent="0.25">
      <c r="A89" s="3">
        <v>80</v>
      </c>
      <c r="B89" s="20" t="s">
        <v>1037</v>
      </c>
      <c r="C89" s="20"/>
      <c r="D89" s="20"/>
      <c r="E89" s="92"/>
      <c r="F89" s="20"/>
      <c r="G89" s="140">
        <v>0.25</v>
      </c>
      <c r="H89" s="20">
        <f>5*12</f>
        <v>60</v>
      </c>
      <c r="I89" s="20">
        <f t="shared" si="2"/>
        <v>0</v>
      </c>
      <c r="J89" s="20"/>
      <c r="K89" s="20"/>
      <c r="L89" s="20"/>
      <c r="M89" s="20">
        <f t="shared" si="3"/>
        <v>0</v>
      </c>
      <c r="N89" s="20"/>
      <c r="O89" s="20"/>
      <c r="P89" s="20"/>
    </row>
    <row r="90" spans="1:16" ht="24.95" customHeight="1" x14ac:dyDescent="0.25">
      <c r="A90" s="6">
        <v>81</v>
      </c>
      <c r="B90" s="20" t="s">
        <v>1514</v>
      </c>
      <c r="C90" s="20"/>
      <c r="D90" s="20">
        <v>20</v>
      </c>
      <c r="E90" s="92"/>
      <c r="F90" s="20">
        <v>30</v>
      </c>
      <c r="G90" s="140">
        <v>0</v>
      </c>
      <c r="H90" s="20"/>
      <c r="I90" s="20">
        <f t="shared" si="2"/>
        <v>500</v>
      </c>
      <c r="J90" s="20">
        <v>500</v>
      </c>
      <c r="K90" s="20"/>
      <c r="L90" s="20">
        <f>12*30</f>
        <v>360</v>
      </c>
      <c r="M90" s="20">
        <f t="shared" si="3"/>
        <v>0</v>
      </c>
      <c r="N90" s="20"/>
      <c r="O90" s="20"/>
      <c r="P90" s="20"/>
    </row>
    <row r="91" spans="1:16" ht="24.95" hidden="1" customHeight="1" x14ac:dyDescent="0.25">
      <c r="A91" s="3">
        <v>82</v>
      </c>
      <c r="B91" s="20" t="s">
        <v>1515</v>
      </c>
      <c r="C91" s="20"/>
      <c r="D91" s="20">
        <v>15</v>
      </c>
      <c r="E91" s="92"/>
      <c r="F91" s="20">
        <v>60</v>
      </c>
      <c r="G91" s="140">
        <v>0</v>
      </c>
      <c r="H91" s="20"/>
      <c r="I91" s="20">
        <f t="shared" si="2"/>
        <v>0</v>
      </c>
      <c r="J91" s="20"/>
      <c r="K91" s="20"/>
      <c r="L91" s="20"/>
      <c r="M91" s="20">
        <f t="shared" si="3"/>
        <v>0</v>
      </c>
      <c r="N91" s="20"/>
      <c r="O91" s="20"/>
      <c r="P91" s="20"/>
    </row>
    <row r="92" spans="1:16" ht="24.95" hidden="1" customHeight="1" x14ac:dyDescent="0.25">
      <c r="A92" s="6">
        <v>83</v>
      </c>
      <c r="B92" s="20" t="s">
        <v>1191</v>
      </c>
      <c r="C92" s="20"/>
      <c r="D92" s="20"/>
      <c r="E92" s="92"/>
      <c r="F92" s="20"/>
      <c r="G92" s="140">
        <v>0</v>
      </c>
      <c r="H92" s="20"/>
      <c r="I92" s="20">
        <f t="shared" si="2"/>
        <v>0</v>
      </c>
      <c r="J92" s="20"/>
      <c r="K92" s="20"/>
      <c r="L92" s="20"/>
      <c r="M92" s="20">
        <f t="shared" si="3"/>
        <v>0</v>
      </c>
      <c r="N92" s="20"/>
      <c r="O92" s="20"/>
      <c r="P92" s="20"/>
    </row>
    <row r="93" spans="1:16" ht="24.95" hidden="1" customHeight="1" x14ac:dyDescent="0.25">
      <c r="A93" s="3">
        <v>84</v>
      </c>
      <c r="B93" s="20" t="s">
        <v>1516</v>
      </c>
      <c r="C93" s="20"/>
      <c r="D93" s="20">
        <v>10</v>
      </c>
      <c r="E93" s="92"/>
      <c r="F93" s="20"/>
      <c r="G93" s="140">
        <v>0</v>
      </c>
      <c r="H93" s="20"/>
      <c r="I93" s="20">
        <f t="shared" si="2"/>
        <v>0</v>
      </c>
      <c r="J93" s="20"/>
      <c r="K93" s="20"/>
      <c r="L93" s="20"/>
      <c r="M93" s="20">
        <f t="shared" si="3"/>
        <v>0</v>
      </c>
      <c r="N93" s="20"/>
      <c r="O93" s="20"/>
      <c r="P93" s="20"/>
    </row>
    <row r="94" spans="1:16" ht="24.95" hidden="1" customHeight="1" x14ac:dyDescent="0.25">
      <c r="A94" s="6">
        <v>85</v>
      </c>
      <c r="B94" s="20" t="s">
        <v>1517</v>
      </c>
      <c r="C94" s="92" t="s">
        <v>1518</v>
      </c>
      <c r="D94" s="20"/>
      <c r="E94" s="92" t="s">
        <v>1509</v>
      </c>
      <c r="F94" s="20"/>
      <c r="G94" s="140">
        <v>0</v>
      </c>
      <c r="H94" s="20"/>
      <c r="I94" s="20">
        <f t="shared" si="2"/>
        <v>0</v>
      </c>
      <c r="J94" s="20"/>
      <c r="K94" s="20"/>
      <c r="L94" s="20"/>
      <c r="M94" s="20">
        <f t="shared" si="3"/>
        <v>0</v>
      </c>
      <c r="N94" s="20"/>
      <c r="O94" s="20"/>
      <c r="P94" s="20"/>
    </row>
    <row r="95" spans="1:16" ht="24.95" hidden="1" customHeight="1" x14ac:dyDescent="0.25">
      <c r="A95" s="3">
        <v>86</v>
      </c>
      <c r="B95" s="20" t="s">
        <v>795</v>
      </c>
      <c r="C95" s="20"/>
      <c r="D95" s="20"/>
      <c r="E95" s="92"/>
      <c r="F95" s="20"/>
      <c r="G95" s="140">
        <v>0.1</v>
      </c>
      <c r="H95" s="20">
        <v>24</v>
      </c>
      <c r="I95" s="20">
        <f t="shared" si="2"/>
        <v>0</v>
      </c>
      <c r="J95" s="20"/>
      <c r="K95" s="20"/>
      <c r="L95" s="20"/>
      <c r="M95" s="20">
        <f t="shared" si="3"/>
        <v>200</v>
      </c>
      <c r="N95" s="20"/>
      <c r="O95" s="20">
        <v>200</v>
      </c>
      <c r="P95" s="20">
        <v>2</v>
      </c>
    </row>
    <row r="96" spans="1:16" ht="24.95" hidden="1" customHeight="1" x14ac:dyDescent="0.25">
      <c r="A96" s="6">
        <v>87</v>
      </c>
      <c r="B96" s="20" t="s">
        <v>1519</v>
      </c>
      <c r="C96" s="20"/>
      <c r="D96" s="20"/>
      <c r="E96" s="92"/>
      <c r="F96" s="20"/>
      <c r="G96" s="140">
        <v>1</v>
      </c>
      <c r="H96" s="20">
        <v>24</v>
      </c>
      <c r="I96" s="20">
        <f t="shared" si="2"/>
        <v>0</v>
      </c>
      <c r="J96" s="20"/>
      <c r="K96" s="20"/>
      <c r="L96" s="20"/>
      <c r="M96" s="20">
        <f t="shared" si="3"/>
        <v>0</v>
      </c>
      <c r="N96" s="20"/>
      <c r="O96" s="20"/>
      <c r="P96" s="20"/>
    </row>
    <row r="97" spans="1:17" ht="24.95" hidden="1" customHeight="1" x14ac:dyDescent="0.25">
      <c r="A97" s="3">
        <v>88</v>
      </c>
      <c r="B97" s="20" t="s">
        <v>719</v>
      </c>
      <c r="C97" s="20"/>
      <c r="D97" s="20"/>
      <c r="E97" s="92"/>
      <c r="F97" s="20"/>
      <c r="G97" s="140">
        <v>2</v>
      </c>
      <c r="H97" s="20">
        <v>48</v>
      </c>
      <c r="I97" s="20">
        <f t="shared" si="2"/>
        <v>0</v>
      </c>
      <c r="J97" s="20"/>
      <c r="K97" s="20"/>
      <c r="L97" s="20"/>
      <c r="M97" s="20">
        <f t="shared" si="3"/>
        <v>0</v>
      </c>
      <c r="N97" s="20"/>
      <c r="O97" s="20"/>
      <c r="P97" s="20"/>
    </row>
    <row r="98" spans="1:17" ht="24.95" customHeight="1" x14ac:dyDescent="0.25">
      <c r="A98" s="6">
        <v>89</v>
      </c>
      <c r="B98" s="20" t="s">
        <v>844</v>
      </c>
      <c r="C98" s="20"/>
      <c r="D98" s="20"/>
      <c r="E98" s="92"/>
      <c r="F98" s="20"/>
      <c r="G98" s="140">
        <v>0.25</v>
      </c>
      <c r="H98" s="20">
        <v>36</v>
      </c>
      <c r="I98" s="20">
        <f t="shared" si="2"/>
        <v>1500</v>
      </c>
      <c r="J98" s="20">
        <v>1500</v>
      </c>
      <c r="K98" s="20"/>
      <c r="L98" s="20">
        <v>60</v>
      </c>
      <c r="M98" s="20">
        <f t="shared" si="3"/>
        <v>300</v>
      </c>
      <c r="N98" s="20">
        <v>300</v>
      </c>
      <c r="O98" s="20"/>
      <c r="P98" s="20">
        <v>1</v>
      </c>
    </row>
    <row r="99" spans="1:17" ht="24.95" hidden="1" customHeight="1" x14ac:dyDescent="0.25">
      <c r="A99" s="6">
        <v>89</v>
      </c>
      <c r="B99" s="20" t="s">
        <v>844</v>
      </c>
      <c r="C99" s="20"/>
      <c r="D99" s="20"/>
      <c r="E99" s="92"/>
      <c r="F99" s="20"/>
      <c r="G99" s="140">
        <v>0.5</v>
      </c>
      <c r="H99" s="20">
        <v>24</v>
      </c>
      <c r="I99" s="20">
        <f t="shared" si="2"/>
        <v>0</v>
      </c>
      <c r="J99" s="20"/>
      <c r="K99" s="20"/>
      <c r="L99" s="20"/>
      <c r="M99" s="20">
        <f t="shared" si="3"/>
        <v>0</v>
      </c>
      <c r="N99" s="20"/>
      <c r="O99" s="20"/>
      <c r="P99" s="20"/>
      <c r="Q99" s="2" t="s">
        <v>1520</v>
      </c>
    </row>
    <row r="100" spans="1:17" ht="24.95" customHeight="1" x14ac:dyDescent="0.25">
      <c r="A100" s="6">
        <v>90</v>
      </c>
      <c r="B100" s="20" t="s">
        <v>84</v>
      </c>
      <c r="C100" s="20"/>
      <c r="D100" s="20"/>
      <c r="E100" s="92"/>
      <c r="F100" s="20"/>
      <c r="G100" s="140">
        <v>4</v>
      </c>
      <c r="H100" s="20">
        <f>5*12</f>
        <v>60</v>
      </c>
      <c r="I100" s="20">
        <f t="shared" si="2"/>
        <v>500</v>
      </c>
      <c r="J100" s="20">
        <v>500</v>
      </c>
      <c r="K100" s="20"/>
      <c r="L100" s="20"/>
      <c r="M100" s="20">
        <f t="shared" si="3"/>
        <v>300</v>
      </c>
      <c r="N100" s="20"/>
      <c r="O100" s="20">
        <v>300</v>
      </c>
      <c r="P100" s="20">
        <v>5</v>
      </c>
    </row>
    <row r="101" spans="1:17" ht="24.95" customHeight="1" x14ac:dyDescent="0.25">
      <c r="A101" s="6">
        <v>91</v>
      </c>
      <c r="B101" s="20" t="s">
        <v>1394</v>
      </c>
      <c r="C101" s="20"/>
      <c r="D101" s="20"/>
      <c r="E101" s="92"/>
      <c r="F101" s="20"/>
      <c r="G101" s="140">
        <v>19</v>
      </c>
      <c r="H101" s="20">
        <f>3.5*12</f>
        <v>42</v>
      </c>
      <c r="I101" s="20">
        <f t="shared" si="2"/>
        <v>1500</v>
      </c>
      <c r="J101" s="20">
        <v>1500</v>
      </c>
      <c r="K101" s="20"/>
      <c r="L101" s="20">
        <f>9*30</f>
        <v>270</v>
      </c>
      <c r="M101" s="20">
        <f t="shared" si="3"/>
        <v>0</v>
      </c>
      <c r="N101" s="20"/>
      <c r="O101" s="20"/>
      <c r="P101" s="20"/>
    </row>
    <row r="102" spans="1:17" ht="24.95" hidden="1" customHeight="1" x14ac:dyDescent="0.25">
      <c r="A102" s="6">
        <v>92</v>
      </c>
      <c r="B102" s="20" t="s">
        <v>924</v>
      </c>
      <c r="C102" s="20">
        <v>30</v>
      </c>
      <c r="D102" s="20"/>
      <c r="E102" s="92"/>
      <c r="F102" s="20"/>
      <c r="G102" s="140">
        <v>2</v>
      </c>
      <c r="H102" s="20">
        <v>24</v>
      </c>
      <c r="I102" s="20">
        <f t="shared" si="2"/>
        <v>0</v>
      </c>
      <c r="J102" s="20"/>
      <c r="K102" s="20"/>
      <c r="L102" s="20"/>
      <c r="M102" s="20">
        <f t="shared" si="3"/>
        <v>200</v>
      </c>
      <c r="N102" s="20"/>
      <c r="O102" s="20">
        <v>200</v>
      </c>
      <c r="P102" s="20"/>
    </row>
    <row r="103" spans="1:17" ht="24.95" customHeight="1" x14ac:dyDescent="0.25">
      <c r="A103" s="6">
        <v>93</v>
      </c>
      <c r="B103" s="20" t="s">
        <v>1521</v>
      </c>
      <c r="C103" s="20"/>
      <c r="D103" s="20"/>
      <c r="E103" s="92"/>
      <c r="F103" s="20"/>
      <c r="G103" s="140">
        <v>0.1</v>
      </c>
      <c r="H103" s="20">
        <v>36</v>
      </c>
      <c r="I103" s="20">
        <f t="shared" si="2"/>
        <v>750</v>
      </c>
      <c r="J103" s="20">
        <v>750</v>
      </c>
      <c r="K103" s="20"/>
      <c r="L103" s="20">
        <f>30*8</f>
        <v>240</v>
      </c>
      <c r="M103" s="20">
        <f t="shared" si="3"/>
        <v>1500</v>
      </c>
      <c r="N103" s="20"/>
      <c r="O103" s="20">
        <v>1500</v>
      </c>
      <c r="P103" s="20">
        <v>2</v>
      </c>
    </row>
    <row r="104" spans="1:17" ht="24.95" hidden="1" customHeight="1" x14ac:dyDescent="0.25">
      <c r="A104" s="6">
        <v>93</v>
      </c>
      <c r="B104" s="20" t="s">
        <v>1521</v>
      </c>
      <c r="C104" s="20"/>
      <c r="D104" s="20"/>
      <c r="E104" s="92"/>
      <c r="F104" s="20"/>
      <c r="G104" s="140">
        <v>0.3</v>
      </c>
      <c r="H104" s="20">
        <v>12</v>
      </c>
      <c r="I104" s="20">
        <f t="shared" si="2"/>
        <v>0</v>
      </c>
      <c r="J104" s="20"/>
      <c r="K104" s="20"/>
      <c r="L104" s="20"/>
      <c r="M104" s="20">
        <f t="shared" si="3"/>
        <v>0</v>
      </c>
      <c r="N104" s="20"/>
      <c r="O104" s="20"/>
      <c r="P104" s="20"/>
    </row>
    <row r="105" spans="1:17" ht="24.95" customHeight="1" x14ac:dyDescent="0.25">
      <c r="A105" s="6">
        <v>94</v>
      </c>
      <c r="B105" s="20" t="s">
        <v>1522</v>
      </c>
      <c r="C105" s="20" t="s">
        <v>1523</v>
      </c>
      <c r="D105" s="20"/>
      <c r="E105" s="92" t="s">
        <v>1012</v>
      </c>
      <c r="F105" s="20"/>
      <c r="G105" s="140">
        <v>2</v>
      </c>
      <c r="H105" s="20">
        <v>36</v>
      </c>
      <c r="I105" s="20">
        <f t="shared" si="2"/>
        <v>1500</v>
      </c>
      <c r="J105" s="20">
        <v>1500</v>
      </c>
      <c r="K105" s="20"/>
      <c r="L105" s="20">
        <v>360</v>
      </c>
      <c r="M105" s="20">
        <f t="shared" si="3"/>
        <v>1500</v>
      </c>
      <c r="N105" s="20"/>
      <c r="O105" s="20">
        <v>1500</v>
      </c>
      <c r="P105" s="20">
        <v>8</v>
      </c>
    </row>
    <row r="106" spans="1:17" ht="24.95" hidden="1" customHeight="1" x14ac:dyDescent="0.25">
      <c r="A106" s="6">
        <v>95</v>
      </c>
      <c r="B106" s="20" t="s">
        <v>1524</v>
      </c>
      <c r="C106" s="20"/>
      <c r="D106" s="20"/>
      <c r="E106" s="92"/>
      <c r="F106" s="20"/>
      <c r="G106" s="140">
        <v>0</v>
      </c>
      <c r="H106" s="20"/>
      <c r="I106" s="20">
        <f t="shared" si="2"/>
        <v>0</v>
      </c>
      <c r="J106" s="20"/>
      <c r="K106" s="20"/>
      <c r="L106" s="20"/>
      <c r="M106" s="20">
        <f t="shared" si="3"/>
        <v>220</v>
      </c>
      <c r="N106" s="20"/>
      <c r="O106" s="20">
        <v>220</v>
      </c>
      <c r="P106" s="20">
        <v>8</v>
      </c>
    </row>
    <row r="107" spans="1:17" ht="24.95" hidden="1" customHeight="1" x14ac:dyDescent="0.25">
      <c r="A107" s="6">
        <v>96</v>
      </c>
      <c r="B107" s="20" t="s">
        <v>1395</v>
      </c>
      <c r="C107" s="20"/>
      <c r="D107" s="20"/>
      <c r="E107" s="92"/>
      <c r="F107" s="20"/>
      <c r="G107" s="140">
        <v>10</v>
      </c>
      <c r="H107" s="20">
        <v>36</v>
      </c>
      <c r="I107" s="20">
        <f t="shared" si="2"/>
        <v>0</v>
      </c>
      <c r="J107" s="20"/>
      <c r="K107" s="20"/>
      <c r="L107" s="20"/>
      <c r="M107" s="20">
        <f t="shared" si="3"/>
        <v>0</v>
      </c>
      <c r="N107" s="20"/>
      <c r="O107" s="20"/>
      <c r="P107" s="20"/>
    </row>
    <row r="108" spans="1:17" ht="24.95" hidden="1" customHeight="1" x14ac:dyDescent="0.25">
      <c r="A108" s="6">
        <v>97</v>
      </c>
      <c r="B108" s="20" t="s">
        <v>1525</v>
      </c>
      <c r="C108" s="20"/>
      <c r="D108" s="20"/>
      <c r="E108" s="92"/>
      <c r="F108" s="20">
        <v>70</v>
      </c>
      <c r="G108" s="140">
        <v>0.1</v>
      </c>
      <c r="H108" s="20">
        <v>24</v>
      </c>
      <c r="I108" s="20">
        <f t="shared" si="2"/>
        <v>0</v>
      </c>
      <c r="J108" s="20"/>
      <c r="K108" s="20"/>
      <c r="L108" s="20"/>
      <c r="M108" s="20">
        <f t="shared" si="3"/>
        <v>0</v>
      </c>
      <c r="N108" s="20"/>
      <c r="O108" s="20"/>
      <c r="P108" s="20"/>
    </row>
    <row r="109" spans="1:17" ht="24.95" hidden="1" customHeight="1" x14ac:dyDescent="0.25">
      <c r="A109" s="6">
        <v>98</v>
      </c>
      <c r="B109" s="20" t="s">
        <v>1198</v>
      </c>
      <c r="C109" s="20"/>
      <c r="D109" s="20"/>
      <c r="E109" s="92"/>
      <c r="F109" s="20">
        <v>80</v>
      </c>
      <c r="G109" s="140">
        <v>0</v>
      </c>
      <c r="H109" s="20"/>
      <c r="I109" s="20">
        <f t="shared" si="2"/>
        <v>0</v>
      </c>
      <c r="J109" s="20"/>
      <c r="K109" s="20"/>
      <c r="L109" s="20"/>
      <c r="M109" s="20">
        <f t="shared" si="3"/>
        <v>200</v>
      </c>
      <c r="N109" s="20">
        <v>200</v>
      </c>
      <c r="O109" s="20"/>
      <c r="P109" s="20">
        <v>10</v>
      </c>
    </row>
    <row r="110" spans="1:17" ht="24.95" hidden="1" customHeight="1" x14ac:dyDescent="0.25">
      <c r="A110" s="6">
        <v>99</v>
      </c>
      <c r="B110" s="20" t="s">
        <v>1526</v>
      </c>
      <c r="C110" s="20"/>
      <c r="D110" s="20"/>
      <c r="E110" s="92"/>
      <c r="F110" s="20"/>
      <c r="G110" s="140">
        <v>1</v>
      </c>
      <c r="H110" s="20">
        <v>24</v>
      </c>
      <c r="I110" s="20">
        <f t="shared" si="2"/>
        <v>0</v>
      </c>
      <c r="J110" s="20"/>
      <c r="K110" s="20"/>
      <c r="L110" s="20"/>
      <c r="M110" s="20">
        <f t="shared" si="3"/>
        <v>800</v>
      </c>
      <c r="N110" s="20">
        <v>800</v>
      </c>
      <c r="O110" s="20"/>
      <c r="P110" s="20">
        <v>5</v>
      </c>
    </row>
    <row r="111" spans="1:17" ht="24.95" customHeight="1" x14ac:dyDescent="0.25">
      <c r="A111" s="6">
        <v>100</v>
      </c>
      <c r="B111" s="20" t="s">
        <v>1527</v>
      </c>
      <c r="C111" s="20">
        <v>20</v>
      </c>
      <c r="D111" s="20"/>
      <c r="E111" s="92"/>
      <c r="F111" s="20"/>
      <c r="G111" s="140">
        <v>1</v>
      </c>
      <c r="H111" s="20">
        <v>24</v>
      </c>
      <c r="I111" s="20">
        <f t="shared" si="2"/>
        <v>1000</v>
      </c>
      <c r="J111" s="20">
        <v>1000</v>
      </c>
      <c r="K111" s="20"/>
      <c r="L111" s="20">
        <v>60</v>
      </c>
      <c r="M111" s="20">
        <f t="shared" si="3"/>
        <v>0</v>
      </c>
      <c r="N111" s="20"/>
      <c r="O111" s="20"/>
      <c r="P111" s="20"/>
    </row>
    <row r="112" spans="1:17" ht="24.95" customHeight="1" x14ac:dyDescent="0.25">
      <c r="A112" s="6">
        <v>101</v>
      </c>
      <c r="B112" s="20" t="s">
        <v>1528</v>
      </c>
      <c r="C112" s="20"/>
      <c r="D112" s="20"/>
      <c r="E112" s="92"/>
      <c r="F112" s="20">
        <v>100</v>
      </c>
      <c r="G112" s="140">
        <v>0</v>
      </c>
      <c r="H112" s="20"/>
      <c r="I112" s="20">
        <f t="shared" si="2"/>
        <v>500</v>
      </c>
      <c r="J112" s="20">
        <v>500</v>
      </c>
      <c r="K112" s="20"/>
      <c r="L112" s="20">
        <v>90</v>
      </c>
      <c r="M112" s="20">
        <f t="shared" si="3"/>
        <v>0</v>
      </c>
      <c r="N112" s="20"/>
      <c r="O112" s="20"/>
      <c r="P112" s="20"/>
    </row>
    <row r="113" spans="1:17" ht="24.95" hidden="1" customHeight="1" x14ac:dyDescent="0.25">
      <c r="A113" s="6">
        <v>102</v>
      </c>
      <c r="B113" s="20" t="s">
        <v>531</v>
      </c>
      <c r="C113" s="20" t="s">
        <v>1529</v>
      </c>
      <c r="D113" s="20"/>
      <c r="E113" s="92" t="s">
        <v>1488</v>
      </c>
      <c r="F113" s="20"/>
      <c r="G113" s="140">
        <v>0</v>
      </c>
      <c r="H113" s="20"/>
      <c r="I113" s="20">
        <f t="shared" si="2"/>
        <v>0</v>
      </c>
      <c r="J113" s="20"/>
      <c r="K113" s="20"/>
      <c r="L113" s="20"/>
      <c r="M113" s="20">
        <f t="shared" si="3"/>
        <v>250</v>
      </c>
      <c r="N113" s="20">
        <v>250</v>
      </c>
      <c r="O113" s="20"/>
      <c r="P113" s="20">
        <v>12</v>
      </c>
    </row>
    <row r="114" spans="1:17" ht="24.95" hidden="1" customHeight="1" x14ac:dyDescent="0.25">
      <c r="A114" s="6">
        <v>96</v>
      </c>
      <c r="B114" s="20" t="s">
        <v>719</v>
      </c>
      <c r="C114" s="20"/>
      <c r="D114" s="20"/>
      <c r="E114" s="92"/>
      <c r="F114" s="20"/>
      <c r="G114" s="140">
        <v>1</v>
      </c>
      <c r="H114" s="20">
        <v>36</v>
      </c>
      <c r="I114" s="20">
        <f t="shared" si="2"/>
        <v>0</v>
      </c>
      <c r="J114" s="20"/>
      <c r="K114" s="20"/>
      <c r="L114" s="20"/>
      <c r="M114" s="20">
        <f t="shared" si="3"/>
        <v>50</v>
      </c>
      <c r="N114" s="20">
        <v>50</v>
      </c>
      <c r="O114" s="20"/>
      <c r="P114" s="20">
        <v>10</v>
      </c>
    </row>
    <row r="115" spans="1:17" ht="24.95" hidden="1" customHeight="1" x14ac:dyDescent="0.25">
      <c r="A115" s="6">
        <v>96</v>
      </c>
      <c r="B115" s="20" t="s">
        <v>1530</v>
      </c>
      <c r="C115" s="20"/>
      <c r="D115" s="20"/>
      <c r="E115" s="92"/>
      <c r="F115" s="20"/>
      <c r="G115" s="140">
        <v>0</v>
      </c>
      <c r="H115" s="20"/>
      <c r="I115" s="20">
        <f t="shared" si="2"/>
        <v>0</v>
      </c>
      <c r="J115" s="20"/>
      <c r="K115" s="20"/>
      <c r="L115" s="20"/>
      <c r="M115" s="20">
        <f t="shared" si="3"/>
        <v>260</v>
      </c>
      <c r="N115" s="20">
        <v>260</v>
      </c>
      <c r="O115" s="20"/>
      <c r="P115" s="20">
        <v>15</v>
      </c>
    </row>
    <row r="116" spans="1:17" ht="24.95" hidden="1" customHeight="1" x14ac:dyDescent="0.25">
      <c r="A116" s="6">
        <v>97</v>
      </c>
      <c r="B116" s="20" t="s">
        <v>1440</v>
      </c>
      <c r="C116" s="20"/>
      <c r="D116" s="20"/>
      <c r="E116" s="92"/>
      <c r="F116" s="20">
        <v>30</v>
      </c>
      <c r="G116" s="140">
        <v>0</v>
      </c>
      <c r="H116" s="20"/>
      <c r="I116" s="20">
        <f t="shared" si="2"/>
        <v>0</v>
      </c>
      <c r="J116" s="20"/>
      <c r="K116" s="20"/>
      <c r="L116" s="20"/>
      <c r="M116" s="20">
        <f t="shared" si="3"/>
        <v>0</v>
      </c>
      <c r="N116" s="20"/>
      <c r="O116" s="20"/>
      <c r="P116" s="20"/>
    </row>
    <row r="117" spans="1:17" ht="24.95" hidden="1" customHeight="1" x14ac:dyDescent="0.25">
      <c r="A117" s="6">
        <v>98</v>
      </c>
      <c r="B117" s="20" t="s">
        <v>1531</v>
      </c>
      <c r="C117" s="20"/>
      <c r="D117" s="20"/>
      <c r="E117" s="92" t="s">
        <v>1430</v>
      </c>
      <c r="F117" s="20"/>
      <c r="G117" s="140">
        <v>0</v>
      </c>
      <c r="H117" s="20"/>
      <c r="I117" s="20">
        <f t="shared" si="2"/>
        <v>0</v>
      </c>
      <c r="J117" s="20"/>
      <c r="K117" s="20"/>
      <c r="L117" s="20"/>
      <c r="M117" s="20">
        <f t="shared" si="3"/>
        <v>50</v>
      </c>
      <c r="N117" s="20"/>
      <c r="O117" s="20">
        <v>50</v>
      </c>
      <c r="P117" s="20">
        <v>3</v>
      </c>
    </row>
    <row r="118" spans="1:17" ht="24.95" customHeight="1" x14ac:dyDescent="0.25">
      <c r="A118" s="6">
        <v>99</v>
      </c>
      <c r="B118" s="20" t="s">
        <v>1532</v>
      </c>
      <c r="C118" s="20"/>
      <c r="D118" s="20"/>
      <c r="E118" s="92"/>
      <c r="F118" s="20"/>
      <c r="G118" s="140">
        <v>0</v>
      </c>
      <c r="H118" s="20"/>
      <c r="I118" s="20">
        <f t="shared" si="2"/>
        <v>50</v>
      </c>
      <c r="J118" s="20">
        <v>50</v>
      </c>
      <c r="K118" s="20"/>
      <c r="L118" s="20">
        <v>20</v>
      </c>
      <c r="M118" s="20">
        <f t="shared" si="3"/>
        <v>0</v>
      </c>
      <c r="N118" s="20"/>
      <c r="O118" s="20"/>
      <c r="P118" s="20"/>
    </row>
    <row r="119" spans="1:17" ht="24.95" hidden="1" customHeight="1" x14ac:dyDescent="0.25">
      <c r="A119" s="6">
        <v>100</v>
      </c>
      <c r="B119" s="20" t="s">
        <v>1533</v>
      </c>
      <c r="C119" s="20"/>
      <c r="D119" s="20"/>
      <c r="E119" s="92"/>
      <c r="F119" s="20">
        <v>80</v>
      </c>
      <c r="G119" s="140">
        <v>0.1</v>
      </c>
      <c r="H119" s="20">
        <v>24</v>
      </c>
      <c r="I119" s="20">
        <f t="shared" si="2"/>
        <v>0</v>
      </c>
      <c r="J119" s="20"/>
      <c r="K119" s="20"/>
      <c r="L119" s="20"/>
      <c r="M119" s="20">
        <f t="shared" si="3"/>
        <v>0</v>
      </c>
      <c r="N119" s="20"/>
      <c r="O119" s="20"/>
      <c r="P119" s="20"/>
    </row>
    <row r="120" spans="1:17" ht="24.95" hidden="1" customHeight="1" x14ac:dyDescent="0.25">
      <c r="A120" s="6">
        <v>101</v>
      </c>
      <c r="B120" s="20" t="s">
        <v>821</v>
      </c>
      <c r="C120" s="20"/>
      <c r="D120" s="20"/>
      <c r="E120" s="92"/>
      <c r="F120" s="20"/>
      <c r="G120" s="140">
        <v>0.25</v>
      </c>
      <c r="H120" s="20">
        <v>24</v>
      </c>
      <c r="I120" s="20">
        <f t="shared" si="2"/>
        <v>0</v>
      </c>
      <c r="J120" s="20"/>
      <c r="K120" s="20"/>
      <c r="L120" s="20"/>
      <c r="M120" s="20">
        <f t="shared" si="3"/>
        <v>0</v>
      </c>
      <c r="N120" s="20"/>
      <c r="O120" s="20"/>
      <c r="P120" s="20"/>
    </row>
    <row r="121" spans="1:17" ht="24.95" hidden="1" customHeight="1" x14ac:dyDescent="0.25">
      <c r="A121" s="6">
        <v>102</v>
      </c>
      <c r="B121" s="20" t="s">
        <v>1534</v>
      </c>
      <c r="C121" s="20"/>
      <c r="D121" s="20"/>
      <c r="E121" s="92"/>
      <c r="F121" s="20"/>
      <c r="G121" s="140">
        <v>2.7</v>
      </c>
      <c r="H121" s="20">
        <f>8*12</f>
        <v>96</v>
      </c>
      <c r="I121" s="20">
        <f t="shared" si="2"/>
        <v>0</v>
      </c>
      <c r="J121" s="20"/>
      <c r="K121" s="20"/>
      <c r="L121" s="20"/>
      <c r="M121" s="20">
        <f t="shared" si="3"/>
        <v>0</v>
      </c>
      <c r="N121" s="20"/>
      <c r="O121" s="20"/>
      <c r="P121" s="20"/>
    </row>
    <row r="122" spans="1:17" ht="24.95" hidden="1" customHeight="1" x14ac:dyDescent="0.25">
      <c r="A122" s="6">
        <v>102</v>
      </c>
      <c r="B122" s="20" t="s">
        <v>1534</v>
      </c>
      <c r="C122" s="20"/>
      <c r="D122" s="20"/>
      <c r="E122" s="92"/>
      <c r="F122" s="20"/>
      <c r="G122" s="140"/>
      <c r="H122" s="20">
        <v>24</v>
      </c>
      <c r="I122" s="20">
        <f t="shared" si="2"/>
        <v>0</v>
      </c>
      <c r="J122" s="20"/>
      <c r="K122" s="20"/>
      <c r="L122" s="20"/>
      <c r="M122" s="20">
        <f t="shared" si="3"/>
        <v>0</v>
      </c>
      <c r="N122" s="20"/>
      <c r="O122" s="20"/>
      <c r="P122" s="20"/>
      <c r="Q122" s="2" t="s">
        <v>1500</v>
      </c>
    </row>
    <row r="123" spans="1:17" ht="24.95" hidden="1" customHeight="1" x14ac:dyDescent="0.25">
      <c r="A123" s="6">
        <v>103</v>
      </c>
      <c r="B123" s="20" t="s">
        <v>1535</v>
      </c>
      <c r="C123" s="20"/>
      <c r="D123" s="20"/>
      <c r="E123" s="92"/>
      <c r="F123" s="20"/>
      <c r="G123" s="140">
        <v>1.2</v>
      </c>
      <c r="H123" s="20">
        <v>36</v>
      </c>
      <c r="I123" s="20">
        <f t="shared" si="2"/>
        <v>0</v>
      </c>
      <c r="J123" s="20"/>
      <c r="K123" s="20"/>
      <c r="L123" s="20"/>
      <c r="M123" s="20">
        <f t="shared" si="3"/>
        <v>0</v>
      </c>
      <c r="N123" s="20"/>
      <c r="O123" s="20"/>
      <c r="P123" s="20"/>
    </row>
    <row r="124" spans="1:17" ht="24.95" hidden="1" customHeight="1" x14ac:dyDescent="0.25">
      <c r="A124" s="6">
        <v>103</v>
      </c>
      <c r="B124" s="20" t="s">
        <v>1535</v>
      </c>
      <c r="C124" s="20"/>
      <c r="D124" s="20"/>
      <c r="E124" s="92"/>
      <c r="F124" s="20"/>
      <c r="G124" s="140">
        <v>1.8</v>
      </c>
      <c r="H124" s="20">
        <v>24</v>
      </c>
      <c r="I124" s="20">
        <f t="shared" si="2"/>
        <v>0</v>
      </c>
      <c r="J124" s="20"/>
      <c r="K124" s="20"/>
      <c r="L124" s="20"/>
      <c r="M124" s="20">
        <f t="shared" si="3"/>
        <v>0</v>
      </c>
      <c r="N124" s="20"/>
      <c r="O124" s="20"/>
      <c r="P124" s="20"/>
    </row>
    <row r="125" spans="1:17" ht="24.95" hidden="1" customHeight="1" x14ac:dyDescent="0.25">
      <c r="A125" s="6">
        <v>104</v>
      </c>
      <c r="B125" s="20" t="s">
        <v>1536</v>
      </c>
      <c r="C125" s="20" t="s">
        <v>376</v>
      </c>
      <c r="D125" s="20"/>
      <c r="E125" s="92"/>
      <c r="F125" s="20">
        <v>30</v>
      </c>
      <c r="G125" s="140">
        <v>0.2</v>
      </c>
      <c r="H125" s="20">
        <f>5*12</f>
        <v>60</v>
      </c>
      <c r="I125" s="20">
        <f t="shared" si="2"/>
        <v>0</v>
      </c>
      <c r="J125" s="20"/>
      <c r="K125" s="20"/>
      <c r="L125" s="20"/>
      <c r="M125" s="20">
        <f t="shared" si="3"/>
        <v>100</v>
      </c>
      <c r="N125" s="20"/>
      <c r="O125" s="20">
        <v>100</v>
      </c>
      <c r="P125" s="20">
        <v>7</v>
      </c>
    </row>
    <row r="126" spans="1:17" ht="24.95" hidden="1" customHeight="1" x14ac:dyDescent="0.25">
      <c r="A126" s="6">
        <v>105</v>
      </c>
      <c r="B126" s="20" t="s">
        <v>1537</v>
      </c>
      <c r="C126" s="20"/>
      <c r="D126" s="20"/>
      <c r="E126" s="92" t="s">
        <v>1538</v>
      </c>
      <c r="F126" s="20"/>
      <c r="G126" s="140">
        <v>1</v>
      </c>
      <c r="H126" s="20">
        <v>24</v>
      </c>
      <c r="I126" s="20">
        <f t="shared" si="2"/>
        <v>0</v>
      </c>
      <c r="J126" s="20"/>
      <c r="K126" s="20"/>
      <c r="L126" s="20"/>
      <c r="M126" s="20">
        <f t="shared" si="3"/>
        <v>50</v>
      </c>
      <c r="N126" s="20">
        <v>50</v>
      </c>
      <c r="O126" s="20"/>
      <c r="P126" s="20"/>
    </row>
    <row r="127" spans="1:17" ht="24.95" customHeight="1" x14ac:dyDescent="0.25">
      <c r="A127" s="6">
        <v>106</v>
      </c>
      <c r="B127" s="20" t="s">
        <v>1539</v>
      </c>
      <c r="C127" s="20"/>
      <c r="D127" s="20"/>
      <c r="E127" s="92"/>
      <c r="F127" s="20">
        <v>80</v>
      </c>
      <c r="G127" s="140">
        <v>0</v>
      </c>
      <c r="H127" s="20"/>
      <c r="I127" s="20">
        <f t="shared" si="2"/>
        <v>1000</v>
      </c>
      <c r="J127" s="20">
        <v>1000</v>
      </c>
      <c r="K127" s="20"/>
      <c r="L127" s="20">
        <v>360</v>
      </c>
      <c r="M127" s="20">
        <f t="shared" si="3"/>
        <v>200</v>
      </c>
      <c r="N127" s="20">
        <v>200</v>
      </c>
      <c r="O127" s="20"/>
      <c r="P127" s="20"/>
    </row>
    <row r="128" spans="1:17" ht="24.95" customHeight="1" x14ac:dyDescent="0.25">
      <c r="A128" s="6">
        <v>107</v>
      </c>
      <c r="B128" s="20" t="s">
        <v>1540</v>
      </c>
      <c r="C128" s="20"/>
      <c r="D128" s="20"/>
      <c r="E128" s="92"/>
      <c r="F128" s="20"/>
      <c r="G128" s="140">
        <v>0</v>
      </c>
      <c r="H128" s="20"/>
      <c r="I128" s="20">
        <f t="shared" si="2"/>
        <v>1400</v>
      </c>
      <c r="J128" s="20">
        <v>1400</v>
      </c>
      <c r="K128" s="20"/>
      <c r="L128" s="20">
        <v>90</v>
      </c>
      <c r="M128" s="20">
        <f t="shared" si="3"/>
        <v>70</v>
      </c>
      <c r="N128" s="20">
        <v>70</v>
      </c>
      <c r="O128" s="20"/>
      <c r="P128" s="20"/>
    </row>
    <row r="129" spans="1:17" ht="24.95" hidden="1" customHeight="1" x14ac:dyDescent="0.25">
      <c r="A129" s="6">
        <v>108</v>
      </c>
      <c r="B129" s="20" t="s">
        <v>1541</v>
      </c>
      <c r="C129" s="20"/>
      <c r="D129" s="20"/>
      <c r="E129" s="92"/>
      <c r="F129" s="20"/>
      <c r="G129" s="140">
        <v>0</v>
      </c>
      <c r="H129" s="20"/>
      <c r="I129" s="20">
        <f t="shared" si="2"/>
        <v>0</v>
      </c>
      <c r="J129" s="20"/>
      <c r="K129" s="20"/>
      <c r="L129" s="20"/>
      <c r="M129" s="20">
        <f t="shared" si="3"/>
        <v>70</v>
      </c>
      <c r="N129" s="20">
        <v>70</v>
      </c>
      <c r="O129" s="20"/>
      <c r="P129" s="20"/>
    </row>
    <row r="130" spans="1:17" ht="24.95" hidden="1" customHeight="1" x14ac:dyDescent="0.25">
      <c r="A130" s="6">
        <v>109</v>
      </c>
      <c r="B130" s="20" t="s">
        <v>1542</v>
      </c>
      <c r="C130" s="20"/>
      <c r="D130" s="20">
        <v>20</v>
      </c>
      <c r="E130" s="92"/>
      <c r="F130" s="20">
        <v>40</v>
      </c>
      <c r="G130" s="140">
        <v>0.2</v>
      </c>
      <c r="H130" s="20">
        <v>36</v>
      </c>
      <c r="I130" s="20">
        <f t="shared" si="2"/>
        <v>0</v>
      </c>
      <c r="J130" s="20"/>
      <c r="K130" s="20"/>
      <c r="L130" s="20"/>
      <c r="M130" s="20">
        <f t="shared" si="3"/>
        <v>0</v>
      </c>
      <c r="N130" s="20"/>
      <c r="O130" s="20"/>
      <c r="P130" s="20"/>
    </row>
    <row r="131" spans="1:17" ht="24.95" hidden="1" customHeight="1" x14ac:dyDescent="0.25">
      <c r="A131" s="6">
        <v>110</v>
      </c>
      <c r="B131" s="20" t="s">
        <v>1543</v>
      </c>
      <c r="C131" s="20" t="s">
        <v>1544</v>
      </c>
      <c r="D131" s="20"/>
      <c r="E131" s="92"/>
      <c r="F131" s="20"/>
      <c r="G131" s="140">
        <v>2</v>
      </c>
      <c r="H131" s="20">
        <v>24</v>
      </c>
      <c r="I131" s="20">
        <f t="shared" si="2"/>
        <v>0</v>
      </c>
      <c r="J131" s="20"/>
      <c r="K131" s="20"/>
      <c r="L131" s="20"/>
      <c r="M131" s="20">
        <f t="shared" si="3"/>
        <v>30</v>
      </c>
      <c r="N131" s="20">
        <v>30</v>
      </c>
      <c r="O131" s="20"/>
      <c r="P131" s="20"/>
    </row>
    <row r="132" spans="1:17" ht="31.5" hidden="1" customHeight="1" x14ac:dyDescent="0.25">
      <c r="A132" s="6">
        <v>111</v>
      </c>
      <c r="B132" s="20" t="s">
        <v>1545</v>
      </c>
      <c r="C132" s="20"/>
      <c r="D132" s="20"/>
      <c r="E132" s="92" t="s">
        <v>1420</v>
      </c>
      <c r="F132" s="20"/>
      <c r="G132" s="140">
        <v>0</v>
      </c>
      <c r="H132" s="20"/>
      <c r="I132" s="20">
        <f t="shared" si="2"/>
        <v>0</v>
      </c>
      <c r="J132" s="20"/>
      <c r="K132" s="20"/>
      <c r="L132" s="20"/>
      <c r="M132" s="20">
        <f t="shared" si="3"/>
        <v>0</v>
      </c>
      <c r="N132" s="20"/>
      <c r="O132" s="20"/>
      <c r="P132" s="20"/>
    </row>
    <row r="133" spans="1:17" ht="24.95" hidden="1" customHeight="1" x14ac:dyDescent="0.25">
      <c r="A133" s="6">
        <v>112</v>
      </c>
      <c r="B133" s="20" t="s">
        <v>1546</v>
      </c>
      <c r="C133" s="20"/>
      <c r="D133" s="20"/>
      <c r="E133" s="92"/>
      <c r="F133" s="20"/>
      <c r="G133" s="140">
        <v>0.25</v>
      </c>
      <c r="H133" s="20">
        <v>24</v>
      </c>
      <c r="I133" s="20">
        <f t="shared" si="2"/>
        <v>0</v>
      </c>
      <c r="J133" s="20"/>
      <c r="K133" s="20"/>
      <c r="L133" s="20"/>
      <c r="M133" s="20">
        <f t="shared" si="3"/>
        <v>0</v>
      </c>
      <c r="N133" s="20"/>
      <c r="O133" s="20"/>
      <c r="P133" s="20"/>
      <c r="Q133" s="93">
        <v>0.5</v>
      </c>
    </row>
    <row r="134" spans="1:17" ht="24.95" hidden="1" customHeight="1" x14ac:dyDescent="0.25">
      <c r="A134" s="6">
        <v>113</v>
      </c>
      <c r="B134" s="20" t="s">
        <v>1547</v>
      </c>
      <c r="C134" s="20"/>
      <c r="D134" s="20"/>
      <c r="E134" s="92" t="s">
        <v>1548</v>
      </c>
      <c r="F134" s="20"/>
      <c r="G134" s="140">
        <v>0.3</v>
      </c>
      <c r="H134" s="20">
        <f>2.5*12</f>
        <v>30</v>
      </c>
      <c r="I134" s="20">
        <f t="shared" si="2"/>
        <v>0</v>
      </c>
      <c r="J134" s="20"/>
      <c r="K134" s="20"/>
      <c r="L134" s="20"/>
      <c r="M134" s="20">
        <f t="shared" si="3"/>
        <v>0</v>
      </c>
      <c r="N134" s="20"/>
      <c r="O134" s="20"/>
      <c r="P134" s="20"/>
      <c r="Q134" s="2" t="s">
        <v>1416</v>
      </c>
    </row>
    <row r="135" spans="1:17" ht="24.95" customHeight="1" x14ac:dyDescent="0.25">
      <c r="A135" s="6">
        <v>114</v>
      </c>
      <c r="B135" s="20" t="s">
        <v>1549</v>
      </c>
      <c r="C135" s="20"/>
      <c r="D135" s="20">
        <v>10</v>
      </c>
      <c r="E135" s="92"/>
      <c r="F135" s="20">
        <v>30</v>
      </c>
      <c r="G135" s="140">
        <v>0.1</v>
      </c>
      <c r="H135" s="20">
        <v>36</v>
      </c>
      <c r="I135" s="20">
        <f t="shared" ref="I135:I194" si="4">J135+K135</f>
        <v>300</v>
      </c>
      <c r="J135" s="20">
        <v>300</v>
      </c>
      <c r="K135" s="20"/>
      <c r="L135" s="20"/>
      <c r="M135" s="20">
        <f t="shared" ref="M135:M194" si="5">N135+O135</f>
        <v>1200</v>
      </c>
      <c r="N135" s="20"/>
      <c r="O135" s="20">
        <v>1200</v>
      </c>
      <c r="P135" s="20">
        <v>5</v>
      </c>
    </row>
    <row r="136" spans="1:17" s="47" customFormat="1" ht="24.95" hidden="1" customHeight="1" x14ac:dyDescent="0.25">
      <c r="A136" s="103">
        <v>115</v>
      </c>
      <c r="B136" s="101" t="s">
        <v>28</v>
      </c>
      <c r="C136" s="101"/>
      <c r="D136" s="101"/>
      <c r="E136" s="102"/>
      <c r="F136" s="101"/>
      <c r="G136" s="140">
        <v>0.1</v>
      </c>
      <c r="H136" s="101">
        <v>12</v>
      </c>
      <c r="I136" s="101">
        <f t="shared" si="4"/>
        <v>0</v>
      </c>
      <c r="J136" s="101"/>
      <c r="K136" s="101"/>
      <c r="L136" s="101"/>
      <c r="M136" s="101">
        <f t="shared" si="5"/>
        <v>0</v>
      </c>
      <c r="N136" s="101"/>
      <c r="O136" s="101"/>
      <c r="P136" s="101"/>
    </row>
    <row r="137" spans="1:17" ht="30" hidden="1" x14ac:dyDescent="0.25">
      <c r="A137" s="6">
        <v>116</v>
      </c>
      <c r="B137" s="20" t="s">
        <v>1550</v>
      </c>
      <c r="C137" s="20"/>
      <c r="D137" s="20"/>
      <c r="E137" s="92" t="s">
        <v>1420</v>
      </c>
      <c r="F137" s="20"/>
      <c r="G137" s="140">
        <v>0</v>
      </c>
      <c r="H137" s="20"/>
      <c r="I137" s="20">
        <f t="shared" si="4"/>
        <v>0</v>
      </c>
      <c r="J137" s="20"/>
      <c r="K137" s="20"/>
      <c r="L137" s="20"/>
      <c r="M137" s="20">
        <f t="shared" si="5"/>
        <v>30</v>
      </c>
      <c r="N137" s="20">
        <v>30</v>
      </c>
      <c r="O137" s="20"/>
      <c r="P137" s="20">
        <v>3</v>
      </c>
      <c r="Q137" s="2" t="s">
        <v>1551</v>
      </c>
    </row>
    <row r="138" spans="1:17" ht="24.95" hidden="1" customHeight="1" x14ac:dyDescent="0.25">
      <c r="A138" s="6">
        <v>117</v>
      </c>
      <c r="B138" s="20" t="s">
        <v>883</v>
      </c>
      <c r="C138" s="20" t="s">
        <v>1552</v>
      </c>
      <c r="D138" s="20"/>
      <c r="E138" s="92"/>
      <c r="F138" s="20"/>
      <c r="G138" s="140">
        <v>2.5</v>
      </c>
      <c r="H138" s="20">
        <v>24</v>
      </c>
      <c r="I138" s="20">
        <f t="shared" si="4"/>
        <v>0</v>
      </c>
      <c r="J138" s="20"/>
      <c r="K138" s="20"/>
      <c r="L138" s="20"/>
      <c r="M138" s="20">
        <f t="shared" si="5"/>
        <v>0</v>
      </c>
      <c r="N138" s="20"/>
      <c r="O138" s="20"/>
      <c r="P138" s="20"/>
    </row>
    <row r="139" spans="1:17" ht="24.95" hidden="1" customHeight="1" x14ac:dyDescent="0.25">
      <c r="A139" s="6">
        <v>118</v>
      </c>
      <c r="B139" s="20" t="s">
        <v>1553</v>
      </c>
      <c r="C139" s="20"/>
      <c r="D139" s="20"/>
      <c r="E139" s="92"/>
      <c r="F139" s="20"/>
      <c r="G139" s="140">
        <v>2</v>
      </c>
      <c r="H139" s="20">
        <v>24</v>
      </c>
      <c r="I139" s="20">
        <f t="shared" si="4"/>
        <v>0</v>
      </c>
      <c r="J139" s="20"/>
      <c r="K139" s="20"/>
      <c r="L139" s="20"/>
      <c r="M139" s="20">
        <f t="shared" si="5"/>
        <v>0</v>
      </c>
      <c r="N139" s="20"/>
      <c r="O139" s="20"/>
      <c r="P139" s="20"/>
    </row>
    <row r="140" spans="1:17" ht="24.95" hidden="1" customHeight="1" x14ac:dyDescent="0.25">
      <c r="A140" s="6">
        <v>119</v>
      </c>
      <c r="B140" s="20" t="s">
        <v>1554</v>
      </c>
      <c r="C140" s="20" t="s">
        <v>1552</v>
      </c>
      <c r="D140" s="20"/>
      <c r="E140" s="92" t="s">
        <v>1555</v>
      </c>
      <c r="F140" s="20">
        <v>50</v>
      </c>
      <c r="G140" s="140">
        <v>1.5</v>
      </c>
      <c r="H140" s="20">
        <v>24</v>
      </c>
      <c r="I140" s="20">
        <f t="shared" si="4"/>
        <v>0</v>
      </c>
      <c r="J140" s="20"/>
      <c r="K140" s="20"/>
      <c r="L140" s="20"/>
      <c r="M140" s="20">
        <f t="shared" si="5"/>
        <v>0</v>
      </c>
      <c r="N140" s="20"/>
      <c r="O140" s="20"/>
      <c r="P140" s="20"/>
    </row>
    <row r="141" spans="1:17" ht="24.95" hidden="1" customHeight="1" x14ac:dyDescent="0.25">
      <c r="A141" s="6">
        <v>120</v>
      </c>
      <c r="B141" s="20" t="s">
        <v>95</v>
      </c>
      <c r="C141" s="20" t="s">
        <v>376</v>
      </c>
      <c r="D141" s="20"/>
      <c r="E141" s="92"/>
      <c r="F141" s="20"/>
      <c r="G141" s="140">
        <v>2</v>
      </c>
      <c r="H141" s="20">
        <v>24</v>
      </c>
      <c r="I141" s="20">
        <f t="shared" si="4"/>
        <v>0</v>
      </c>
      <c r="J141" s="20"/>
      <c r="K141" s="20"/>
      <c r="L141" s="20"/>
      <c r="M141" s="20">
        <f t="shared" si="5"/>
        <v>1000</v>
      </c>
      <c r="N141" s="20"/>
      <c r="O141" s="20">
        <v>1000</v>
      </c>
      <c r="P141" s="20">
        <v>10</v>
      </c>
    </row>
    <row r="142" spans="1:17" ht="24.95" hidden="1" customHeight="1" x14ac:dyDescent="0.25">
      <c r="A142" s="6">
        <v>121</v>
      </c>
      <c r="B142" s="20" t="s">
        <v>1556</v>
      </c>
      <c r="C142" s="20"/>
      <c r="D142" s="20"/>
      <c r="E142" s="92"/>
      <c r="F142" s="20">
        <v>100</v>
      </c>
      <c r="G142" s="140">
        <v>0</v>
      </c>
      <c r="H142" s="20"/>
      <c r="I142" s="20">
        <f t="shared" si="4"/>
        <v>0</v>
      </c>
      <c r="J142" s="20"/>
      <c r="K142" s="20"/>
      <c r="L142" s="20"/>
      <c r="M142" s="20">
        <f t="shared" si="5"/>
        <v>60</v>
      </c>
      <c r="N142" s="20"/>
      <c r="O142" s="20">
        <v>60</v>
      </c>
      <c r="P142" s="20">
        <v>15</v>
      </c>
    </row>
    <row r="143" spans="1:17" ht="24.95" hidden="1" customHeight="1" x14ac:dyDescent="0.25">
      <c r="A143" s="6">
        <v>122</v>
      </c>
      <c r="B143" s="20" t="s">
        <v>900</v>
      </c>
      <c r="C143" s="20" t="s">
        <v>376</v>
      </c>
      <c r="D143" s="20"/>
      <c r="E143" s="92" t="s">
        <v>1557</v>
      </c>
      <c r="F143" s="20">
        <v>80</v>
      </c>
      <c r="G143" s="140">
        <v>0</v>
      </c>
      <c r="H143" s="20"/>
      <c r="I143" s="20">
        <f t="shared" si="4"/>
        <v>0</v>
      </c>
      <c r="J143" s="20"/>
      <c r="K143" s="20"/>
      <c r="L143" s="20"/>
      <c r="M143" s="20">
        <f t="shared" si="5"/>
        <v>150</v>
      </c>
      <c r="N143" s="20"/>
      <c r="O143" s="20">
        <v>150</v>
      </c>
      <c r="P143" s="20">
        <v>5</v>
      </c>
    </row>
    <row r="144" spans="1:17" ht="24.95" hidden="1" customHeight="1" x14ac:dyDescent="0.25">
      <c r="A144" s="6">
        <v>123</v>
      </c>
      <c r="B144" s="20" t="s">
        <v>1558</v>
      </c>
      <c r="C144" s="20"/>
      <c r="D144" s="20"/>
      <c r="E144" s="92"/>
      <c r="F144" s="20"/>
      <c r="G144" s="140">
        <v>0</v>
      </c>
      <c r="H144" s="20"/>
      <c r="I144" s="20">
        <f t="shared" si="4"/>
        <v>0</v>
      </c>
      <c r="J144" s="20"/>
      <c r="K144" s="20"/>
      <c r="L144" s="20"/>
      <c r="M144" s="20">
        <f t="shared" si="5"/>
        <v>0</v>
      </c>
      <c r="N144" s="20"/>
      <c r="O144" s="20"/>
      <c r="P144" s="20"/>
    </row>
    <row r="145" spans="1:16" ht="24.95" hidden="1" customHeight="1" x14ac:dyDescent="0.25">
      <c r="A145" s="6">
        <v>124</v>
      </c>
      <c r="B145" s="20" t="s">
        <v>1191</v>
      </c>
      <c r="C145" s="20" t="s">
        <v>1559</v>
      </c>
      <c r="D145" s="20"/>
      <c r="E145" s="92"/>
      <c r="F145" s="20"/>
      <c r="G145" s="140">
        <v>0</v>
      </c>
      <c r="H145" s="20"/>
      <c r="I145" s="20">
        <f t="shared" si="4"/>
        <v>0</v>
      </c>
      <c r="J145" s="20"/>
      <c r="K145" s="20"/>
      <c r="L145" s="20">
        <f>7*30</f>
        <v>210</v>
      </c>
      <c r="M145" s="20">
        <f t="shared" si="5"/>
        <v>0</v>
      </c>
      <c r="N145" s="20"/>
      <c r="O145" s="20"/>
      <c r="P145" s="20"/>
    </row>
    <row r="146" spans="1:16" ht="24.95" customHeight="1" x14ac:dyDescent="0.25">
      <c r="A146" s="6">
        <v>125</v>
      </c>
      <c r="B146" s="20" t="s">
        <v>283</v>
      </c>
      <c r="C146" s="20"/>
      <c r="D146" s="20"/>
      <c r="E146" s="92"/>
      <c r="F146" s="20"/>
      <c r="G146" s="140">
        <v>2</v>
      </c>
      <c r="H146" s="20">
        <v>24</v>
      </c>
      <c r="I146" s="20">
        <f t="shared" si="4"/>
        <v>1500</v>
      </c>
      <c r="J146" s="20">
        <v>1500</v>
      </c>
      <c r="K146" s="20"/>
      <c r="L146" s="20"/>
      <c r="M146" s="20">
        <f t="shared" si="5"/>
        <v>0</v>
      </c>
      <c r="N146" s="20"/>
      <c r="O146" s="20"/>
      <c r="P146" s="20"/>
    </row>
    <row r="147" spans="1:16" ht="24.95" hidden="1" customHeight="1" x14ac:dyDescent="0.25">
      <c r="A147" s="6">
        <v>126</v>
      </c>
      <c r="B147" s="20" t="s">
        <v>1560</v>
      </c>
      <c r="C147" s="20"/>
      <c r="D147" s="20">
        <v>5</v>
      </c>
      <c r="E147" s="92"/>
      <c r="F147" s="20">
        <v>100</v>
      </c>
      <c r="G147" s="140">
        <v>0.25</v>
      </c>
      <c r="H147" s="20">
        <v>24</v>
      </c>
      <c r="I147" s="20">
        <f t="shared" si="4"/>
        <v>0</v>
      </c>
      <c r="J147" s="20"/>
      <c r="K147" s="20"/>
      <c r="L147" s="20"/>
      <c r="M147" s="20">
        <f t="shared" si="5"/>
        <v>40</v>
      </c>
      <c r="N147" s="20"/>
      <c r="O147" s="20">
        <v>40</v>
      </c>
      <c r="P147" s="20">
        <v>10</v>
      </c>
    </row>
    <row r="148" spans="1:16" ht="24.95" hidden="1" customHeight="1" x14ac:dyDescent="0.25">
      <c r="A148" s="6">
        <v>127</v>
      </c>
      <c r="B148" s="20" t="s">
        <v>1313</v>
      </c>
      <c r="C148" s="20" t="s">
        <v>376</v>
      </c>
      <c r="D148" s="20"/>
      <c r="E148" s="92"/>
      <c r="F148" s="20">
        <v>100</v>
      </c>
      <c r="G148" s="140">
        <v>0</v>
      </c>
      <c r="H148" s="20"/>
      <c r="I148" s="20">
        <f t="shared" si="4"/>
        <v>0</v>
      </c>
      <c r="J148" s="20"/>
      <c r="K148" s="20"/>
      <c r="L148" s="20"/>
      <c r="M148" s="20">
        <f t="shared" si="5"/>
        <v>0</v>
      </c>
      <c r="N148" s="20"/>
      <c r="O148" s="20"/>
      <c r="P148" s="20"/>
    </row>
    <row r="149" spans="1:16" ht="30" hidden="1" x14ac:dyDescent="0.25">
      <c r="A149" s="6">
        <v>128</v>
      </c>
      <c r="B149" s="20" t="s">
        <v>1561</v>
      </c>
      <c r="C149" s="20" t="s">
        <v>376</v>
      </c>
      <c r="D149" s="20"/>
      <c r="E149" s="92" t="s">
        <v>1407</v>
      </c>
      <c r="F149" s="20"/>
      <c r="G149" s="140">
        <v>0</v>
      </c>
      <c r="H149" s="20"/>
      <c r="I149" s="20">
        <f t="shared" si="4"/>
        <v>0</v>
      </c>
      <c r="J149" s="20"/>
      <c r="K149" s="20"/>
      <c r="L149" s="20"/>
      <c r="M149" s="20">
        <f t="shared" si="5"/>
        <v>0</v>
      </c>
      <c r="N149" s="20"/>
      <c r="O149" s="20"/>
      <c r="P149" s="20"/>
    </row>
    <row r="150" spans="1:16" ht="24.95" hidden="1" customHeight="1" x14ac:dyDescent="0.25">
      <c r="A150" s="6">
        <v>129</v>
      </c>
      <c r="B150" s="20" t="s">
        <v>1562</v>
      </c>
      <c r="C150" s="20" t="s">
        <v>376</v>
      </c>
      <c r="D150" s="20"/>
      <c r="E150" s="92"/>
      <c r="F150" s="20"/>
      <c r="G150" s="140">
        <v>0</v>
      </c>
      <c r="H150" s="20"/>
      <c r="I150" s="20">
        <f t="shared" si="4"/>
        <v>0</v>
      </c>
      <c r="J150" s="20"/>
      <c r="K150" s="20"/>
      <c r="L150" s="20"/>
      <c r="M150" s="20">
        <f t="shared" si="5"/>
        <v>50</v>
      </c>
      <c r="N150" s="20">
        <v>50</v>
      </c>
      <c r="O150" s="20"/>
      <c r="P150" s="20">
        <v>5</v>
      </c>
    </row>
    <row r="151" spans="1:16" ht="24.95" hidden="1" customHeight="1" x14ac:dyDescent="0.25">
      <c r="A151" s="6">
        <v>130</v>
      </c>
      <c r="B151" s="20" t="s">
        <v>1563</v>
      </c>
      <c r="C151" s="20"/>
      <c r="D151" s="20"/>
      <c r="E151" s="92"/>
      <c r="F151" s="20"/>
      <c r="G151" s="140">
        <v>1</v>
      </c>
      <c r="H151" s="20">
        <v>24</v>
      </c>
      <c r="I151" s="20">
        <f t="shared" si="4"/>
        <v>0</v>
      </c>
      <c r="J151" s="20"/>
      <c r="K151" s="20"/>
      <c r="L151" s="20"/>
      <c r="M151" s="20">
        <f t="shared" si="5"/>
        <v>30</v>
      </c>
      <c r="N151" s="20">
        <v>30</v>
      </c>
      <c r="O151" s="20"/>
      <c r="P151" s="20">
        <v>15</v>
      </c>
    </row>
    <row r="152" spans="1:16" ht="24.95" hidden="1" customHeight="1" x14ac:dyDescent="0.25">
      <c r="A152" s="6">
        <v>131</v>
      </c>
      <c r="B152" s="20" t="s">
        <v>294</v>
      </c>
      <c r="C152" s="20"/>
      <c r="D152" s="20"/>
      <c r="E152" s="92" t="s">
        <v>1451</v>
      </c>
      <c r="F152" s="20"/>
      <c r="G152" s="140">
        <v>0.5</v>
      </c>
      <c r="H152" s="20">
        <v>24</v>
      </c>
      <c r="I152" s="20">
        <f t="shared" si="4"/>
        <v>0</v>
      </c>
      <c r="J152" s="20"/>
      <c r="K152" s="20"/>
      <c r="L152" s="20"/>
      <c r="M152" s="20">
        <f t="shared" si="5"/>
        <v>30</v>
      </c>
      <c r="N152" s="20">
        <v>30</v>
      </c>
      <c r="O152" s="20"/>
      <c r="P152" s="20">
        <v>5</v>
      </c>
    </row>
    <row r="153" spans="1:16" ht="24.95" hidden="1" customHeight="1" x14ac:dyDescent="0.25">
      <c r="A153" s="6">
        <v>132</v>
      </c>
      <c r="B153" s="20" t="s">
        <v>1564</v>
      </c>
      <c r="C153" s="20"/>
      <c r="D153" s="20"/>
      <c r="E153" s="92"/>
      <c r="F153" s="20"/>
      <c r="G153" s="140">
        <v>0.4</v>
      </c>
      <c r="H153" s="20">
        <v>24</v>
      </c>
      <c r="I153" s="20">
        <f t="shared" si="4"/>
        <v>0</v>
      </c>
      <c r="J153" s="20"/>
      <c r="K153" s="20"/>
      <c r="L153" s="20"/>
      <c r="M153" s="20">
        <f t="shared" si="5"/>
        <v>300</v>
      </c>
      <c r="N153" s="20">
        <v>300</v>
      </c>
      <c r="O153" s="20"/>
      <c r="P153" s="20">
        <v>7</v>
      </c>
    </row>
    <row r="154" spans="1:16" ht="24.95" hidden="1" customHeight="1" x14ac:dyDescent="0.25">
      <c r="A154" s="6">
        <v>133</v>
      </c>
      <c r="B154" s="20" t="s">
        <v>766</v>
      </c>
      <c r="C154" s="20" t="s">
        <v>376</v>
      </c>
      <c r="D154" s="20"/>
      <c r="E154" s="92"/>
      <c r="F154" s="20"/>
      <c r="G154" s="140">
        <v>0.05</v>
      </c>
      <c r="H154" s="20">
        <v>36</v>
      </c>
      <c r="I154" s="20">
        <f t="shared" si="4"/>
        <v>0</v>
      </c>
      <c r="J154" s="20"/>
      <c r="K154" s="20"/>
      <c r="L154" s="20"/>
      <c r="M154" s="20">
        <f t="shared" si="5"/>
        <v>0</v>
      </c>
      <c r="N154" s="20"/>
      <c r="O154" s="20"/>
      <c r="P154" s="20"/>
    </row>
    <row r="155" spans="1:16" ht="24.95" hidden="1" customHeight="1" x14ac:dyDescent="0.25">
      <c r="A155" s="6">
        <v>134</v>
      </c>
      <c r="B155" s="20" t="s">
        <v>1565</v>
      </c>
      <c r="C155" s="20"/>
      <c r="D155" s="20"/>
      <c r="E155" s="92" t="s">
        <v>1566</v>
      </c>
      <c r="F155" s="20"/>
      <c r="G155" s="140">
        <v>1.5</v>
      </c>
      <c r="H155" s="20">
        <v>36</v>
      </c>
      <c r="I155" s="20">
        <f t="shared" si="4"/>
        <v>0</v>
      </c>
      <c r="J155" s="20"/>
      <c r="K155" s="20"/>
      <c r="L155" s="20"/>
      <c r="M155" s="20">
        <f t="shared" si="5"/>
        <v>100</v>
      </c>
      <c r="N155" s="20">
        <v>100</v>
      </c>
      <c r="O155" s="20"/>
      <c r="P155" s="20"/>
    </row>
    <row r="156" spans="1:16" ht="24.95" hidden="1" customHeight="1" x14ac:dyDescent="0.25">
      <c r="A156" s="6">
        <v>135</v>
      </c>
      <c r="B156" s="20" t="s">
        <v>1567</v>
      </c>
      <c r="C156" s="20" t="s">
        <v>1568</v>
      </c>
      <c r="D156" s="20"/>
      <c r="E156" s="92"/>
      <c r="F156" s="20">
        <v>50</v>
      </c>
      <c r="G156" s="140">
        <v>0</v>
      </c>
      <c r="H156" s="20"/>
      <c r="I156" s="20">
        <f t="shared" si="4"/>
        <v>0</v>
      </c>
      <c r="J156" s="20"/>
      <c r="K156" s="20"/>
      <c r="L156" s="20"/>
      <c r="M156" s="20">
        <f t="shared" si="5"/>
        <v>140</v>
      </c>
      <c r="N156" s="20">
        <v>140</v>
      </c>
      <c r="O156" s="20"/>
      <c r="P156" s="20">
        <v>20</v>
      </c>
    </row>
    <row r="157" spans="1:16" ht="24.95" hidden="1" customHeight="1" x14ac:dyDescent="0.25">
      <c r="A157" s="6">
        <v>136</v>
      </c>
      <c r="B157" s="20" t="s">
        <v>1569</v>
      </c>
      <c r="C157" s="20" t="s">
        <v>1552</v>
      </c>
      <c r="D157" s="20"/>
      <c r="E157" s="92"/>
      <c r="F157" s="20"/>
      <c r="G157" s="140">
        <v>2</v>
      </c>
      <c r="H157" s="20">
        <v>36</v>
      </c>
      <c r="I157" s="20">
        <f t="shared" si="4"/>
        <v>0</v>
      </c>
      <c r="J157" s="20"/>
      <c r="K157" s="20"/>
      <c r="L157" s="20"/>
      <c r="M157" s="20">
        <f t="shared" si="5"/>
        <v>0</v>
      </c>
      <c r="N157" s="20"/>
      <c r="O157" s="20"/>
      <c r="P157" s="20"/>
    </row>
    <row r="158" spans="1:16" ht="24.95" hidden="1" customHeight="1" x14ac:dyDescent="0.25">
      <c r="A158" s="6">
        <v>137</v>
      </c>
      <c r="B158" s="20" t="s">
        <v>258</v>
      </c>
      <c r="C158" s="20"/>
      <c r="D158" s="20"/>
      <c r="E158" s="92"/>
      <c r="F158" s="20"/>
      <c r="G158" s="140">
        <v>1</v>
      </c>
      <c r="H158" s="20">
        <v>24</v>
      </c>
      <c r="I158" s="20">
        <f t="shared" si="4"/>
        <v>0</v>
      </c>
      <c r="J158" s="20"/>
      <c r="K158" s="20"/>
      <c r="L158" s="20"/>
      <c r="M158" s="20">
        <f t="shared" si="5"/>
        <v>30</v>
      </c>
      <c r="N158" s="20">
        <v>30</v>
      </c>
      <c r="O158" s="20"/>
      <c r="P158" s="20">
        <v>3</v>
      </c>
    </row>
    <row r="159" spans="1:16" ht="24.95" hidden="1" customHeight="1" x14ac:dyDescent="0.25">
      <c r="A159" s="6">
        <v>138</v>
      </c>
      <c r="B159" s="20" t="s">
        <v>771</v>
      </c>
      <c r="C159" s="20"/>
      <c r="D159" s="20"/>
      <c r="E159" s="92"/>
      <c r="F159" s="20">
        <v>90</v>
      </c>
      <c r="G159" s="140">
        <v>5</v>
      </c>
      <c r="H159" s="20">
        <v>24</v>
      </c>
      <c r="I159" s="20">
        <f t="shared" si="4"/>
        <v>0</v>
      </c>
      <c r="J159" s="20"/>
      <c r="K159" s="20"/>
      <c r="L159" s="20"/>
      <c r="M159" s="20">
        <f t="shared" si="5"/>
        <v>500</v>
      </c>
      <c r="N159" s="20">
        <v>500</v>
      </c>
      <c r="O159" s="20"/>
      <c r="P159" s="20">
        <v>7</v>
      </c>
    </row>
    <row r="160" spans="1:16" ht="24.95" hidden="1" customHeight="1" x14ac:dyDescent="0.25">
      <c r="A160" s="6">
        <v>139</v>
      </c>
      <c r="B160" s="20" t="s">
        <v>1570</v>
      </c>
      <c r="C160" s="20"/>
      <c r="D160" s="20"/>
      <c r="E160" s="92"/>
      <c r="F160" s="20"/>
      <c r="G160" s="140">
        <v>2</v>
      </c>
      <c r="H160" s="20">
        <v>24</v>
      </c>
      <c r="I160" s="20">
        <f t="shared" si="4"/>
        <v>0</v>
      </c>
      <c r="J160" s="20"/>
      <c r="K160" s="20"/>
      <c r="L160" s="20"/>
      <c r="M160" s="20">
        <f t="shared" si="5"/>
        <v>0</v>
      </c>
      <c r="N160" s="20"/>
      <c r="O160" s="20"/>
      <c r="P160" s="20"/>
    </row>
    <row r="161" spans="1:17" ht="24.95" hidden="1" customHeight="1" x14ac:dyDescent="0.25">
      <c r="A161" s="6">
        <v>140</v>
      </c>
      <c r="B161" s="20" t="s">
        <v>1571</v>
      </c>
      <c r="C161" s="20"/>
      <c r="D161" s="20"/>
      <c r="E161" s="92"/>
      <c r="F161" s="20"/>
      <c r="G161" s="140">
        <v>0</v>
      </c>
      <c r="H161" s="20"/>
      <c r="I161" s="20">
        <f t="shared" si="4"/>
        <v>0</v>
      </c>
      <c r="J161" s="20"/>
      <c r="K161" s="20"/>
      <c r="L161" s="20"/>
      <c r="M161" s="20">
        <f t="shared" si="5"/>
        <v>0</v>
      </c>
      <c r="N161" s="20"/>
      <c r="O161" s="20"/>
      <c r="P161" s="20"/>
    </row>
    <row r="162" spans="1:17" ht="24.95" hidden="1" customHeight="1" x14ac:dyDescent="0.25">
      <c r="A162" s="6">
        <v>141</v>
      </c>
      <c r="B162" s="20" t="s">
        <v>1467</v>
      </c>
      <c r="C162" s="20" t="s">
        <v>1572</v>
      </c>
      <c r="D162" s="20"/>
      <c r="E162" s="92" t="s">
        <v>161</v>
      </c>
      <c r="F162" s="20" t="s">
        <v>1573</v>
      </c>
      <c r="G162" s="140">
        <v>1</v>
      </c>
      <c r="H162" s="20">
        <f>2.5*12</f>
        <v>30</v>
      </c>
      <c r="I162" s="20">
        <f t="shared" si="4"/>
        <v>0</v>
      </c>
      <c r="J162" s="20"/>
      <c r="K162" s="20"/>
      <c r="L162" s="20"/>
      <c r="M162" s="20">
        <f t="shared" si="5"/>
        <v>50</v>
      </c>
      <c r="N162" s="20"/>
      <c r="O162" s="20">
        <v>50</v>
      </c>
      <c r="P162" s="20">
        <v>3</v>
      </c>
    </row>
    <row r="163" spans="1:17" ht="24.95" hidden="1" customHeight="1" x14ac:dyDescent="0.25">
      <c r="A163" s="6">
        <v>142</v>
      </c>
      <c r="B163" s="20" t="s">
        <v>1574</v>
      </c>
      <c r="C163" s="20"/>
      <c r="D163" s="20"/>
      <c r="E163" s="92"/>
      <c r="F163" s="20"/>
      <c r="G163" s="140">
        <v>1</v>
      </c>
      <c r="H163" s="20">
        <v>24</v>
      </c>
      <c r="I163" s="20">
        <f t="shared" si="4"/>
        <v>0</v>
      </c>
      <c r="J163" s="20"/>
      <c r="K163" s="20"/>
      <c r="L163" s="20"/>
      <c r="M163" s="20">
        <f t="shared" si="5"/>
        <v>0</v>
      </c>
      <c r="N163" s="20"/>
      <c r="O163" s="20"/>
      <c r="P163" s="20"/>
    </row>
    <row r="164" spans="1:17" ht="24.95" hidden="1" customHeight="1" x14ac:dyDescent="0.25">
      <c r="A164" s="6">
        <v>143</v>
      </c>
      <c r="B164" s="20" t="s">
        <v>1575</v>
      </c>
      <c r="C164" s="20"/>
      <c r="D164" s="20"/>
      <c r="E164" s="92"/>
      <c r="F164" s="20"/>
      <c r="G164" s="140">
        <v>0</v>
      </c>
      <c r="H164" s="20"/>
      <c r="I164" s="20">
        <f t="shared" si="4"/>
        <v>0</v>
      </c>
      <c r="J164" s="20"/>
      <c r="K164" s="20"/>
      <c r="L164" s="20"/>
      <c r="M164" s="20">
        <f t="shared" si="5"/>
        <v>0</v>
      </c>
      <c r="N164" s="20"/>
      <c r="O164" s="20"/>
      <c r="P164" s="20"/>
    </row>
    <row r="165" spans="1:17" ht="24.95" customHeight="1" x14ac:dyDescent="0.25">
      <c r="A165" s="6">
        <v>144</v>
      </c>
      <c r="B165" s="20" t="s">
        <v>1576</v>
      </c>
      <c r="C165" s="20"/>
      <c r="D165" s="20"/>
      <c r="E165" s="20" t="s">
        <v>1577</v>
      </c>
      <c r="F165" s="20"/>
      <c r="G165" s="140">
        <v>0</v>
      </c>
      <c r="H165" s="20"/>
      <c r="I165" s="20">
        <f t="shared" si="4"/>
        <v>1000</v>
      </c>
      <c r="J165" s="20">
        <v>1000</v>
      </c>
      <c r="K165" s="20"/>
      <c r="L165" s="20">
        <v>60</v>
      </c>
      <c r="M165" s="20">
        <f t="shared" si="5"/>
        <v>1500</v>
      </c>
      <c r="N165" s="20"/>
      <c r="O165" s="20">
        <v>1500</v>
      </c>
      <c r="P165" s="20">
        <v>10</v>
      </c>
    </row>
    <row r="166" spans="1:17" ht="24.95" hidden="1" customHeight="1" x14ac:dyDescent="0.25">
      <c r="A166" s="6">
        <v>145</v>
      </c>
      <c r="B166" s="20" t="s">
        <v>1578</v>
      </c>
      <c r="C166" s="20"/>
      <c r="D166" s="20"/>
      <c r="E166" s="92"/>
      <c r="F166" s="20"/>
      <c r="G166" s="140">
        <v>0.4</v>
      </c>
      <c r="H166" s="20">
        <v>24</v>
      </c>
      <c r="I166" s="20">
        <f t="shared" si="4"/>
        <v>0</v>
      </c>
      <c r="J166" s="20"/>
      <c r="K166" s="20"/>
      <c r="L166" s="20"/>
      <c r="M166" s="20">
        <f t="shared" si="5"/>
        <v>1000</v>
      </c>
      <c r="N166" s="20"/>
      <c r="O166" s="20">
        <v>1000</v>
      </c>
      <c r="P166" s="20">
        <v>4</v>
      </c>
    </row>
    <row r="167" spans="1:17" ht="24.95" hidden="1" customHeight="1" x14ac:dyDescent="0.25">
      <c r="A167" s="6">
        <v>146</v>
      </c>
      <c r="B167" s="20" t="s">
        <v>1579</v>
      </c>
      <c r="C167" s="20"/>
      <c r="D167" s="20"/>
      <c r="E167" s="92"/>
      <c r="F167" s="20"/>
      <c r="G167" s="140">
        <v>1</v>
      </c>
      <c r="H167" s="20">
        <v>24</v>
      </c>
      <c r="I167" s="20">
        <f t="shared" si="4"/>
        <v>0</v>
      </c>
      <c r="J167" s="20"/>
      <c r="K167" s="20"/>
      <c r="L167" s="20"/>
      <c r="M167" s="20">
        <f t="shared" si="5"/>
        <v>200</v>
      </c>
      <c r="N167" s="20"/>
      <c r="O167" s="20">
        <v>200</v>
      </c>
      <c r="P167" s="20">
        <v>10</v>
      </c>
    </row>
    <row r="168" spans="1:17" ht="24.95" hidden="1" customHeight="1" x14ac:dyDescent="0.25">
      <c r="A168" s="6">
        <v>147</v>
      </c>
      <c r="B168" s="20" t="s">
        <v>1580</v>
      </c>
      <c r="C168" s="20"/>
      <c r="D168" s="20"/>
      <c r="E168" s="92"/>
      <c r="F168" s="20"/>
      <c r="G168" s="140">
        <v>0</v>
      </c>
      <c r="H168" s="20"/>
      <c r="I168" s="20">
        <f t="shared" si="4"/>
        <v>0</v>
      </c>
      <c r="J168" s="20"/>
      <c r="K168" s="20"/>
      <c r="L168" s="20"/>
      <c r="M168" s="20">
        <f t="shared" si="5"/>
        <v>30</v>
      </c>
      <c r="N168" s="20"/>
      <c r="O168" s="20">
        <v>30</v>
      </c>
      <c r="P168" s="20">
        <v>5</v>
      </c>
    </row>
    <row r="169" spans="1:17" ht="24.95" hidden="1" customHeight="1" x14ac:dyDescent="0.25">
      <c r="A169" s="6">
        <v>148</v>
      </c>
      <c r="B169" s="20" t="s">
        <v>1365</v>
      </c>
      <c r="C169" s="20" t="s">
        <v>1581</v>
      </c>
      <c r="D169" s="20"/>
      <c r="E169" s="92"/>
      <c r="F169" s="20"/>
      <c r="G169" s="140">
        <v>0</v>
      </c>
      <c r="H169" s="20"/>
      <c r="I169" s="20">
        <f t="shared" si="4"/>
        <v>0</v>
      </c>
      <c r="J169" s="20"/>
      <c r="K169" s="20"/>
      <c r="L169" s="20"/>
      <c r="M169" s="20">
        <f t="shared" si="5"/>
        <v>30</v>
      </c>
      <c r="N169" s="20"/>
      <c r="O169" s="20">
        <v>30</v>
      </c>
      <c r="P169" s="20">
        <v>10</v>
      </c>
    </row>
    <row r="170" spans="1:17" ht="24.95" hidden="1" customHeight="1" x14ac:dyDescent="0.25">
      <c r="A170" s="6">
        <v>149</v>
      </c>
      <c r="B170" s="20" t="s">
        <v>1582</v>
      </c>
      <c r="C170" s="20"/>
      <c r="D170" s="20"/>
      <c r="E170" s="92" t="s">
        <v>1583</v>
      </c>
      <c r="F170" s="20"/>
      <c r="G170" s="140">
        <v>0.1</v>
      </c>
      <c r="H170" s="20">
        <v>24</v>
      </c>
      <c r="I170" s="20">
        <f t="shared" si="4"/>
        <v>0</v>
      </c>
      <c r="J170" s="20"/>
      <c r="K170" s="20"/>
      <c r="L170" s="20"/>
      <c r="M170" s="20">
        <f t="shared" si="5"/>
        <v>0</v>
      </c>
      <c r="N170" s="20"/>
      <c r="O170" s="20"/>
      <c r="P170" s="20"/>
      <c r="Q170" s="2" t="s">
        <v>1584</v>
      </c>
    </row>
    <row r="171" spans="1:17" ht="24.95" hidden="1" customHeight="1" x14ac:dyDescent="0.25">
      <c r="A171" s="6">
        <v>150</v>
      </c>
      <c r="B171" s="20" t="s">
        <v>1585</v>
      </c>
      <c r="C171" s="20"/>
      <c r="D171" s="20"/>
      <c r="E171" s="92"/>
      <c r="F171" s="20"/>
      <c r="G171" s="140">
        <v>0</v>
      </c>
      <c r="H171" s="20"/>
      <c r="I171" s="20">
        <f t="shared" si="4"/>
        <v>0</v>
      </c>
      <c r="J171" s="20"/>
      <c r="K171" s="20"/>
      <c r="L171" s="20"/>
      <c r="M171" s="20">
        <f t="shared" si="5"/>
        <v>150</v>
      </c>
      <c r="N171" s="20"/>
      <c r="O171" s="20">
        <v>150</v>
      </c>
      <c r="P171" s="20">
        <v>4</v>
      </c>
    </row>
    <row r="172" spans="1:17" ht="24.95" hidden="1" customHeight="1" x14ac:dyDescent="0.25">
      <c r="A172" s="6">
        <v>151</v>
      </c>
      <c r="B172" s="20" t="s">
        <v>460</v>
      </c>
      <c r="C172" s="20"/>
      <c r="D172" s="20"/>
      <c r="E172" s="92"/>
      <c r="F172" s="20"/>
      <c r="G172" s="140">
        <v>0.2</v>
      </c>
      <c r="H172" s="20">
        <v>4</v>
      </c>
      <c r="I172" s="20">
        <f t="shared" si="4"/>
        <v>0</v>
      </c>
      <c r="J172" s="20"/>
      <c r="K172" s="20"/>
      <c r="L172" s="20"/>
      <c r="M172" s="20">
        <f t="shared" si="5"/>
        <v>0</v>
      </c>
      <c r="N172" s="20"/>
      <c r="O172" s="20"/>
      <c r="P172" s="20"/>
    </row>
    <row r="173" spans="1:17" ht="24.95" hidden="1" customHeight="1" x14ac:dyDescent="0.25">
      <c r="A173" s="6">
        <v>152</v>
      </c>
      <c r="B173" s="20" t="s">
        <v>1586</v>
      </c>
      <c r="C173" s="20"/>
      <c r="D173" s="20"/>
      <c r="E173" s="92" t="s">
        <v>1587</v>
      </c>
      <c r="F173" s="20"/>
      <c r="G173" s="140">
        <v>0</v>
      </c>
      <c r="H173" s="20"/>
      <c r="I173" s="20">
        <f t="shared" si="4"/>
        <v>0</v>
      </c>
      <c r="J173" s="20"/>
      <c r="K173" s="20"/>
      <c r="L173" s="20"/>
      <c r="M173" s="20">
        <f t="shared" si="5"/>
        <v>0</v>
      </c>
      <c r="N173" s="20"/>
      <c r="O173" s="20"/>
      <c r="P173" s="20"/>
    </row>
    <row r="174" spans="1:17" ht="24.95" hidden="1" customHeight="1" x14ac:dyDescent="0.25">
      <c r="A174" s="6">
        <v>153</v>
      </c>
      <c r="B174" s="20" t="s">
        <v>1025</v>
      </c>
      <c r="C174" s="20"/>
      <c r="D174" s="20"/>
      <c r="E174" s="92" t="s">
        <v>1430</v>
      </c>
      <c r="F174" s="20"/>
      <c r="G174" s="140">
        <v>0</v>
      </c>
      <c r="H174" s="20"/>
      <c r="I174" s="20">
        <f t="shared" si="4"/>
        <v>0</v>
      </c>
      <c r="J174" s="20"/>
      <c r="K174" s="20"/>
      <c r="L174" s="20"/>
      <c r="M174" s="20">
        <f t="shared" si="5"/>
        <v>0</v>
      </c>
      <c r="N174" s="20"/>
      <c r="O174" s="20"/>
      <c r="P174" s="20"/>
    </row>
    <row r="175" spans="1:17" ht="24.95" hidden="1" customHeight="1" x14ac:dyDescent="0.25">
      <c r="A175" s="6">
        <v>154</v>
      </c>
      <c r="B175" s="20" t="s">
        <v>1588</v>
      </c>
      <c r="C175" s="20"/>
      <c r="D175" s="20"/>
      <c r="E175" s="92"/>
      <c r="F175" s="20"/>
      <c r="G175" s="140">
        <v>0.35</v>
      </c>
      <c r="H175" s="20">
        <v>24</v>
      </c>
      <c r="I175" s="20">
        <f t="shared" si="4"/>
        <v>0</v>
      </c>
      <c r="J175" s="20"/>
      <c r="K175" s="20"/>
      <c r="L175" s="20"/>
      <c r="M175" s="20">
        <f t="shared" si="5"/>
        <v>0</v>
      </c>
      <c r="N175" s="20"/>
      <c r="O175" s="20"/>
      <c r="P175" s="20"/>
    </row>
    <row r="176" spans="1:17" ht="24.95" hidden="1" customHeight="1" x14ac:dyDescent="0.25">
      <c r="A176" s="6">
        <v>155</v>
      </c>
      <c r="B176" s="20" t="s">
        <v>1589</v>
      </c>
      <c r="C176" s="20" t="s">
        <v>1590</v>
      </c>
      <c r="D176" s="20"/>
      <c r="E176" s="92"/>
      <c r="F176" s="20"/>
      <c r="G176" s="140">
        <v>0.16</v>
      </c>
      <c r="H176" s="20">
        <v>24</v>
      </c>
      <c r="I176" s="20">
        <f t="shared" si="4"/>
        <v>0</v>
      </c>
      <c r="J176" s="20"/>
      <c r="K176" s="20"/>
      <c r="L176" s="20"/>
      <c r="M176" s="20">
        <f t="shared" si="5"/>
        <v>60</v>
      </c>
      <c r="N176" s="20"/>
      <c r="O176" s="20">
        <v>60</v>
      </c>
      <c r="P176" s="20"/>
    </row>
    <row r="177" spans="1:16" ht="24.95" hidden="1" customHeight="1" x14ac:dyDescent="0.25">
      <c r="A177" s="6">
        <v>156</v>
      </c>
      <c r="B177" s="20" t="s">
        <v>1591</v>
      </c>
      <c r="C177" s="20"/>
      <c r="D177" s="20"/>
      <c r="E177" s="92"/>
      <c r="F177" s="20"/>
      <c r="G177" s="140">
        <v>0</v>
      </c>
      <c r="H177" s="20"/>
      <c r="I177" s="20">
        <f t="shared" si="4"/>
        <v>0</v>
      </c>
      <c r="J177" s="20"/>
      <c r="K177" s="20"/>
      <c r="L177" s="20"/>
      <c r="M177" s="20">
        <f t="shared" si="5"/>
        <v>500</v>
      </c>
      <c r="N177" s="20"/>
      <c r="O177" s="20">
        <v>500</v>
      </c>
      <c r="P177" s="20">
        <v>7</v>
      </c>
    </row>
    <row r="178" spans="1:16" ht="24.95" hidden="1" customHeight="1" x14ac:dyDescent="0.25">
      <c r="A178" s="6">
        <v>157</v>
      </c>
      <c r="B178" s="20" t="s">
        <v>1592</v>
      </c>
      <c r="C178" s="20" t="s">
        <v>1593</v>
      </c>
      <c r="D178" s="20"/>
      <c r="E178" s="92" t="s">
        <v>1594</v>
      </c>
      <c r="F178" s="20"/>
      <c r="G178" s="140">
        <v>0</v>
      </c>
      <c r="H178" s="20"/>
      <c r="I178" s="20">
        <f t="shared" si="4"/>
        <v>0</v>
      </c>
      <c r="J178" s="20"/>
      <c r="K178" s="20"/>
      <c r="L178" s="20"/>
      <c r="M178" s="20">
        <f t="shared" si="5"/>
        <v>0</v>
      </c>
      <c r="N178" s="20"/>
      <c r="O178" s="20"/>
      <c r="P178" s="20"/>
    </row>
    <row r="179" spans="1:16" ht="24.95" hidden="1" customHeight="1" x14ac:dyDescent="0.25">
      <c r="A179" s="6">
        <v>158</v>
      </c>
      <c r="B179" s="20" t="s">
        <v>1595</v>
      </c>
      <c r="C179" s="20" t="s">
        <v>1596</v>
      </c>
      <c r="D179" s="20"/>
      <c r="E179" s="92" t="s">
        <v>1597</v>
      </c>
      <c r="F179" s="20">
        <v>30</v>
      </c>
      <c r="G179" s="140">
        <v>0</v>
      </c>
      <c r="H179" s="20"/>
      <c r="I179" s="20">
        <f t="shared" si="4"/>
        <v>0</v>
      </c>
      <c r="J179" s="20"/>
      <c r="K179" s="20"/>
      <c r="L179" s="20"/>
      <c r="M179" s="20">
        <f t="shared" si="5"/>
        <v>150</v>
      </c>
      <c r="N179" s="20"/>
      <c r="O179" s="20">
        <v>150</v>
      </c>
      <c r="P179" s="20">
        <v>5</v>
      </c>
    </row>
    <row r="180" spans="1:16" ht="24.95" hidden="1" customHeight="1" x14ac:dyDescent="0.25">
      <c r="A180" s="6">
        <v>159</v>
      </c>
      <c r="B180" s="20" t="s">
        <v>1598</v>
      </c>
      <c r="C180" s="20" t="s">
        <v>1412</v>
      </c>
      <c r="D180" s="20"/>
      <c r="E180" s="92" t="s">
        <v>1597</v>
      </c>
      <c r="F180" s="20">
        <v>30</v>
      </c>
      <c r="G180" s="140">
        <v>0</v>
      </c>
      <c r="H180" s="20"/>
      <c r="I180" s="20">
        <f t="shared" si="4"/>
        <v>0</v>
      </c>
      <c r="J180" s="20"/>
      <c r="K180" s="20"/>
      <c r="L180" s="20"/>
      <c r="M180" s="20">
        <f t="shared" si="5"/>
        <v>60</v>
      </c>
      <c r="N180" s="20"/>
      <c r="O180" s="20">
        <v>60</v>
      </c>
      <c r="P180" s="20">
        <v>5</v>
      </c>
    </row>
    <row r="181" spans="1:16" ht="24.95" hidden="1" customHeight="1" x14ac:dyDescent="0.25">
      <c r="A181" s="6">
        <v>160</v>
      </c>
      <c r="B181" s="20" t="s">
        <v>1599</v>
      </c>
      <c r="C181" s="20"/>
      <c r="D181" s="20"/>
      <c r="E181" s="92"/>
      <c r="F181" s="20"/>
      <c r="G181" s="140">
        <v>0</v>
      </c>
      <c r="H181" s="20"/>
      <c r="I181" s="20">
        <f t="shared" si="4"/>
        <v>0</v>
      </c>
      <c r="J181" s="20"/>
      <c r="K181" s="20"/>
      <c r="L181" s="20"/>
      <c r="M181" s="20">
        <f t="shared" si="5"/>
        <v>0</v>
      </c>
      <c r="N181" s="20"/>
      <c r="O181" s="20"/>
      <c r="P181" s="20"/>
    </row>
    <row r="182" spans="1:16" ht="24.95" hidden="1" customHeight="1" x14ac:dyDescent="0.25">
      <c r="A182" s="6">
        <v>161</v>
      </c>
      <c r="B182" s="20" t="s">
        <v>1600</v>
      </c>
      <c r="C182" s="20" t="s">
        <v>1601</v>
      </c>
      <c r="D182" s="20"/>
      <c r="E182" s="92" t="s">
        <v>1420</v>
      </c>
      <c r="F182" s="20"/>
      <c r="G182" s="140">
        <v>0</v>
      </c>
      <c r="H182" s="20"/>
      <c r="I182" s="20">
        <f t="shared" si="4"/>
        <v>0</v>
      </c>
      <c r="J182" s="20"/>
      <c r="K182" s="20"/>
      <c r="L182" s="20"/>
      <c r="M182" s="20">
        <f t="shared" si="5"/>
        <v>0</v>
      </c>
      <c r="N182" s="20"/>
      <c r="O182" s="20"/>
      <c r="P182" s="20"/>
    </row>
    <row r="183" spans="1:16" ht="24.95" customHeight="1" x14ac:dyDescent="0.25">
      <c r="A183" s="6">
        <v>162</v>
      </c>
      <c r="B183" s="20" t="s">
        <v>1602</v>
      </c>
      <c r="C183" s="20"/>
      <c r="D183" s="20"/>
      <c r="E183" s="92"/>
      <c r="F183" s="20"/>
      <c r="G183" s="140">
        <v>0</v>
      </c>
      <c r="H183" s="20"/>
      <c r="I183" s="20">
        <f t="shared" si="4"/>
        <v>2000</v>
      </c>
      <c r="J183" s="20">
        <v>2000</v>
      </c>
      <c r="K183" s="20"/>
      <c r="L183" s="20">
        <f>7*30</f>
        <v>210</v>
      </c>
      <c r="M183" s="20">
        <f t="shared" si="5"/>
        <v>200</v>
      </c>
      <c r="N183" s="20">
        <v>200</v>
      </c>
      <c r="O183" s="20"/>
      <c r="P183" s="20">
        <v>5</v>
      </c>
    </row>
    <row r="184" spans="1:16" ht="24.95" customHeight="1" x14ac:dyDescent="0.25">
      <c r="A184" s="6">
        <v>163</v>
      </c>
      <c r="B184" s="20" t="s">
        <v>1183</v>
      </c>
      <c r="C184" s="20"/>
      <c r="D184" s="20"/>
      <c r="E184" s="92"/>
      <c r="F184" s="20"/>
      <c r="G184" s="140">
        <v>0</v>
      </c>
      <c r="H184" s="20"/>
      <c r="I184" s="20">
        <f t="shared" si="4"/>
        <v>1500</v>
      </c>
      <c r="J184" s="20">
        <v>1500</v>
      </c>
      <c r="K184" s="20"/>
      <c r="L184" s="20">
        <v>210</v>
      </c>
      <c r="M184" s="20">
        <f t="shared" si="5"/>
        <v>0</v>
      </c>
      <c r="N184" s="20"/>
      <c r="O184" s="20"/>
      <c r="P184" s="20"/>
    </row>
    <row r="185" spans="1:16" ht="24.95" customHeight="1" x14ac:dyDescent="0.25">
      <c r="A185" s="6">
        <v>164</v>
      </c>
      <c r="B185" s="20" t="s">
        <v>1603</v>
      </c>
      <c r="C185" s="20"/>
      <c r="D185" s="20"/>
      <c r="E185" s="92" t="s">
        <v>22</v>
      </c>
      <c r="F185" s="20">
        <v>90</v>
      </c>
      <c r="G185" s="140">
        <v>0.2</v>
      </c>
      <c r="H185" s="20">
        <v>24</v>
      </c>
      <c r="I185" s="20">
        <f t="shared" si="4"/>
        <v>600</v>
      </c>
      <c r="J185" s="20">
        <v>600</v>
      </c>
      <c r="K185" s="20"/>
      <c r="L185" s="20">
        <v>360</v>
      </c>
      <c r="M185" s="20">
        <f t="shared" si="5"/>
        <v>200</v>
      </c>
      <c r="N185" s="20"/>
      <c r="O185" s="20">
        <v>200</v>
      </c>
      <c r="P185" s="20">
        <v>5</v>
      </c>
    </row>
    <row r="186" spans="1:16" ht="24.95" customHeight="1" x14ac:dyDescent="0.25">
      <c r="A186" s="6">
        <v>165</v>
      </c>
      <c r="B186" s="20" t="s">
        <v>1604</v>
      </c>
      <c r="C186" s="20"/>
      <c r="D186" s="20"/>
      <c r="E186" s="92" t="s">
        <v>1605</v>
      </c>
      <c r="F186" s="20"/>
      <c r="G186" s="140">
        <v>0.35</v>
      </c>
      <c r="H186" s="20">
        <v>36</v>
      </c>
      <c r="I186" s="20">
        <f t="shared" si="4"/>
        <v>1500</v>
      </c>
      <c r="J186" s="20">
        <v>1500</v>
      </c>
      <c r="K186" s="20"/>
      <c r="L186" s="20">
        <v>90</v>
      </c>
      <c r="M186" s="20">
        <f t="shared" si="5"/>
        <v>60</v>
      </c>
      <c r="N186" s="20">
        <v>60</v>
      </c>
      <c r="O186" s="20"/>
      <c r="P186" s="20">
        <v>5</v>
      </c>
    </row>
    <row r="187" spans="1:16" ht="24.95" customHeight="1" x14ac:dyDescent="0.25">
      <c r="A187" s="6">
        <v>166</v>
      </c>
      <c r="B187" s="20" t="s">
        <v>1606</v>
      </c>
      <c r="C187" s="20"/>
      <c r="D187" s="20"/>
      <c r="E187" s="92"/>
      <c r="F187" s="20"/>
      <c r="G187" s="140">
        <v>1.25</v>
      </c>
      <c r="H187" s="20">
        <v>36</v>
      </c>
      <c r="I187" s="20">
        <f t="shared" si="4"/>
        <v>2000</v>
      </c>
      <c r="J187" s="20">
        <v>2000</v>
      </c>
      <c r="K187" s="20"/>
      <c r="L187" s="20">
        <v>360</v>
      </c>
      <c r="M187" s="20">
        <f t="shared" si="5"/>
        <v>300</v>
      </c>
      <c r="N187" s="20">
        <v>300</v>
      </c>
      <c r="O187" s="20"/>
      <c r="P187" s="20">
        <v>5</v>
      </c>
    </row>
    <row r="188" spans="1:16" ht="24.95" hidden="1" customHeight="1" x14ac:dyDescent="0.25">
      <c r="A188" s="6">
        <v>167</v>
      </c>
      <c r="B188" s="20" t="s">
        <v>1607</v>
      </c>
      <c r="C188" s="20"/>
      <c r="D188" s="20"/>
      <c r="E188" s="92"/>
      <c r="F188" s="20"/>
      <c r="G188" s="140">
        <v>0</v>
      </c>
      <c r="H188" s="20"/>
      <c r="I188" s="20">
        <f t="shared" si="4"/>
        <v>0</v>
      </c>
      <c r="J188" s="20"/>
      <c r="K188" s="20"/>
      <c r="L188" s="20"/>
      <c r="M188" s="20">
        <f t="shared" si="5"/>
        <v>500</v>
      </c>
      <c r="N188" s="20">
        <v>500</v>
      </c>
      <c r="O188" s="20"/>
      <c r="P188" s="20">
        <v>5</v>
      </c>
    </row>
    <row r="189" spans="1:16" ht="24.95" customHeight="1" x14ac:dyDescent="0.25">
      <c r="A189" s="6">
        <v>168</v>
      </c>
      <c r="B189" s="20" t="s">
        <v>1608</v>
      </c>
      <c r="C189" s="20"/>
      <c r="D189" s="20"/>
      <c r="E189" s="92"/>
      <c r="F189" s="20"/>
      <c r="G189" s="140">
        <v>0.1</v>
      </c>
      <c r="H189" s="20">
        <v>36</v>
      </c>
      <c r="I189" s="20">
        <f t="shared" si="4"/>
        <v>3500</v>
      </c>
      <c r="J189" s="20">
        <v>3500</v>
      </c>
      <c r="K189" s="20"/>
      <c r="L189" s="20">
        <f>8*30</f>
        <v>240</v>
      </c>
      <c r="M189" s="20">
        <f t="shared" si="5"/>
        <v>0</v>
      </c>
      <c r="N189" s="20"/>
      <c r="O189" s="20"/>
      <c r="P189" s="20"/>
    </row>
    <row r="190" spans="1:16" ht="30" hidden="1" customHeight="1" x14ac:dyDescent="0.25">
      <c r="A190" s="6">
        <v>169</v>
      </c>
      <c r="B190" s="20" t="s">
        <v>1609</v>
      </c>
      <c r="C190" s="20"/>
      <c r="D190" s="20"/>
      <c r="E190" s="92" t="s">
        <v>1610</v>
      </c>
      <c r="F190" s="20">
        <v>100</v>
      </c>
      <c r="G190" s="140">
        <v>0</v>
      </c>
      <c r="H190" s="20"/>
      <c r="I190" s="20">
        <f t="shared" si="4"/>
        <v>0</v>
      </c>
      <c r="J190" s="20"/>
      <c r="K190" s="20"/>
      <c r="L190" s="20"/>
      <c r="M190" s="20">
        <f t="shared" si="5"/>
        <v>0</v>
      </c>
      <c r="N190" s="20"/>
      <c r="O190" s="20"/>
      <c r="P190" s="20"/>
    </row>
    <row r="191" spans="1:16" ht="24.95" hidden="1" customHeight="1" x14ac:dyDescent="0.25">
      <c r="A191" s="6">
        <v>170</v>
      </c>
      <c r="B191" s="20" t="s">
        <v>1611</v>
      </c>
      <c r="C191" s="20"/>
      <c r="D191" s="20"/>
      <c r="E191" s="92"/>
      <c r="F191" s="20"/>
      <c r="G191" s="140">
        <v>0.06</v>
      </c>
      <c r="H191" s="20">
        <v>24</v>
      </c>
      <c r="I191" s="20">
        <f t="shared" si="4"/>
        <v>0</v>
      </c>
      <c r="J191" s="20"/>
      <c r="K191" s="20"/>
      <c r="L191" s="20"/>
      <c r="M191" s="20">
        <f t="shared" si="5"/>
        <v>150</v>
      </c>
      <c r="N191" s="20">
        <v>150</v>
      </c>
      <c r="O191" s="20"/>
      <c r="P191" s="20">
        <v>5</v>
      </c>
    </row>
    <row r="192" spans="1:16" ht="24.95" hidden="1" customHeight="1" x14ac:dyDescent="0.25">
      <c r="A192" s="6">
        <v>171</v>
      </c>
      <c r="B192" s="20" t="s">
        <v>46</v>
      </c>
      <c r="C192" s="20" t="s">
        <v>1044</v>
      </c>
      <c r="D192" s="20">
        <v>40</v>
      </c>
      <c r="E192" s="92"/>
      <c r="F192" s="20"/>
      <c r="G192" s="140">
        <v>0</v>
      </c>
      <c r="H192" s="20"/>
      <c r="I192" s="20">
        <f t="shared" si="4"/>
        <v>0</v>
      </c>
      <c r="J192" s="20"/>
      <c r="K192" s="20"/>
      <c r="L192" s="20"/>
      <c r="M192" s="20">
        <f t="shared" si="5"/>
        <v>0</v>
      </c>
      <c r="N192" s="20"/>
      <c r="O192" s="20"/>
      <c r="P192" s="20"/>
    </row>
    <row r="193" spans="1:16" ht="24.95" hidden="1" customHeight="1" x14ac:dyDescent="0.25">
      <c r="A193" s="6">
        <v>172</v>
      </c>
      <c r="B193" s="20" t="s">
        <v>726</v>
      </c>
      <c r="C193" s="20" t="s">
        <v>1044</v>
      </c>
      <c r="D193" s="20">
        <v>50</v>
      </c>
      <c r="E193" s="92"/>
      <c r="F193" s="20"/>
      <c r="G193" s="140">
        <v>0</v>
      </c>
      <c r="H193" s="20"/>
      <c r="I193" s="20">
        <f t="shared" si="4"/>
        <v>0</v>
      </c>
      <c r="J193" s="20"/>
      <c r="K193" s="20"/>
      <c r="L193" s="20"/>
      <c r="M193" s="20">
        <f t="shared" si="5"/>
        <v>0</v>
      </c>
      <c r="N193" s="20"/>
      <c r="O193" s="20"/>
      <c r="P193" s="20"/>
    </row>
    <row r="194" spans="1:16" ht="24.95" hidden="1" customHeight="1" x14ac:dyDescent="0.25">
      <c r="A194" s="6">
        <v>173</v>
      </c>
      <c r="B194" s="20" t="s">
        <v>967</v>
      </c>
      <c r="C194" s="20"/>
      <c r="D194" s="20"/>
      <c r="E194" s="92"/>
      <c r="F194" s="20"/>
      <c r="G194" s="140">
        <v>0.25</v>
      </c>
      <c r="H194" s="20">
        <v>24</v>
      </c>
      <c r="I194" s="20">
        <f t="shared" si="4"/>
        <v>0</v>
      </c>
      <c r="J194" s="20"/>
      <c r="K194" s="20"/>
      <c r="L194" s="20"/>
      <c r="M194" s="20">
        <f t="shared" si="5"/>
        <v>100</v>
      </c>
      <c r="N194" s="20"/>
      <c r="O194" s="20">
        <v>100</v>
      </c>
      <c r="P194" s="20">
        <v>7</v>
      </c>
    </row>
    <row r="195" spans="1:16" s="47" customFormat="1" ht="24.95" hidden="1" customHeight="1" x14ac:dyDescent="0.25">
      <c r="A195" s="103"/>
      <c r="B195" s="101" t="s">
        <v>1670</v>
      </c>
      <c r="C195" s="101"/>
      <c r="D195" s="101"/>
      <c r="E195" s="102"/>
      <c r="F195" s="101"/>
      <c r="G195" s="140">
        <v>8</v>
      </c>
      <c r="H195" s="101">
        <v>24</v>
      </c>
      <c r="I195" s="101"/>
      <c r="J195" s="101"/>
      <c r="K195" s="101"/>
      <c r="L195" s="101"/>
      <c r="M195" s="101"/>
      <c r="N195" s="101"/>
      <c r="O195" s="101"/>
      <c r="P195" s="101"/>
    </row>
    <row r="196" spans="1:16" ht="24.95" hidden="1" customHeight="1" x14ac:dyDescent="0.25">
      <c r="A196" s="3"/>
      <c r="B196" s="20"/>
      <c r="C196" s="20"/>
      <c r="D196" s="20"/>
      <c r="E196" s="92"/>
      <c r="F196" s="20"/>
      <c r="G196" s="140"/>
      <c r="H196" s="20"/>
      <c r="I196" s="20"/>
      <c r="J196" s="20"/>
      <c r="K196" s="20"/>
      <c r="L196" s="20"/>
      <c r="M196" s="20"/>
      <c r="N196" s="20"/>
      <c r="O196" s="20"/>
      <c r="P196" s="20"/>
    </row>
    <row r="197" spans="1:16" s="90" customFormat="1" ht="24.95" customHeight="1" x14ac:dyDescent="0.2">
      <c r="A197" s="14"/>
      <c r="B197" s="73" t="s">
        <v>12</v>
      </c>
      <c r="C197" s="73"/>
      <c r="D197" s="73"/>
      <c r="E197" s="73"/>
      <c r="F197" s="73"/>
      <c r="G197" s="144">
        <f>SUM(G6:G196)</f>
        <v>156.12409999999997</v>
      </c>
      <c r="H197" s="73"/>
      <c r="I197" s="73">
        <f>SUM(I7:I196)</f>
        <v>34610</v>
      </c>
      <c r="J197" s="73">
        <f>SUM(J6:J196)</f>
        <v>33550</v>
      </c>
      <c r="K197" s="73">
        <f>SUM(K6:K196)</f>
        <v>1060</v>
      </c>
      <c r="L197" s="73"/>
      <c r="M197" s="73">
        <f>SUM(M6:M196)</f>
        <v>31460</v>
      </c>
      <c r="N197" s="73">
        <f>SUM(N6:N196)</f>
        <v>18660</v>
      </c>
      <c r="O197" s="73">
        <f>SUM(O6:O196)</f>
        <v>12800</v>
      </c>
      <c r="P197" s="73"/>
    </row>
    <row r="198" spans="1:16" hidden="1" x14ac:dyDescent="0.25">
      <c r="M198" s="319" t="s">
        <v>1612</v>
      </c>
      <c r="N198" s="319"/>
      <c r="O198" s="319"/>
      <c r="P198" s="319"/>
    </row>
    <row r="199" spans="1:16" hidden="1" x14ac:dyDescent="0.25">
      <c r="A199" s="297" t="s">
        <v>18</v>
      </c>
      <c r="B199" s="297"/>
      <c r="C199" s="297"/>
      <c r="D199" s="297"/>
      <c r="E199" s="297"/>
      <c r="F199" s="297"/>
      <c r="G199" s="297"/>
      <c r="N199" s="297" t="s">
        <v>9</v>
      </c>
      <c r="O199" s="297"/>
      <c r="P199" s="297"/>
    </row>
    <row r="200" spans="1:16" hidden="1" x14ac:dyDescent="0.25"/>
    <row r="201" spans="1:16" hidden="1" x14ac:dyDescent="0.25"/>
    <row r="202" spans="1:16" hidden="1" x14ac:dyDescent="0.25"/>
    <row r="203" spans="1:16" hidden="1" x14ac:dyDescent="0.25"/>
    <row r="204" spans="1:16" hidden="1" x14ac:dyDescent="0.25"/>
    <row r="205" spans="1:16" hidden="1" x14ac:dyDescent="0.25"/>
    <row r="206" spans="1:16" hidden="1" x14ac:dyDescent="0.25"/>
    <row r="207" spans="1:16" hidden="1" x14ac:dyDescent="0.25"/>
    <row r="208" spans="1:16" hidden="1" x14ac:dyDescent="0.25"/>
    <row r="209" spans="11:11" hidden="1" x14ac:dyDescent="0.25"/>
    <row r="210" spans="11:11" hidden="1" x14ac:dyDescent="0.25"/>
    <row r="211" spans="11:11" hidden="1" x14ac:dyDescent="0.25"/>
    <row r="212" spans="11:11" hidden="1" x14ac:dyDescent="0.25"/>
    <row r="213" spans="11:11" hidden="1" x14ac:dyDescent="0.25"/>
    <row r="214" spans="11:11" hidden="1" x14ac:dyDescent="0.25"/>
    <row r="215" spans="11:11" hidden="1" x14ac:dyDescent="0.25"/>
    <row r="216" spans="11:11" hidden="1" x14ac:dyDescent="0.25"/>
    <row r="217" spans="11:11" hidden="1" x14ac:dyDescent="0.25"/>
    <row r="218" spans="11:11" hidden="1" x14ac:dyDescent="0.25"/>
    <row r="219" spans="11:11" hidden="1" x14ac:dyDescent="0.25"/>
    <row r="220" spans="11:11" hidden="1" x14ac:dyDescent="0.25"/>
    <row r="221" spans="11:11" hidden="1" x14ac:dyDescent="0.25"/>
    <row r="222" spans="11:11" hidden="1" x14ac:dyDescent="0.25">
      <c r="K222" s="2">
        <f>40.55-1.2</f>
        <v>39.349999999999994</v>
      </c>
    </row>
  </sheetData>
  <autoFilter ref="I1:I222">
    <filterColumn colId="0">
      <filters>
        <filter val="1000"/>
        <filter val="1200"/>
        <filter val="1400"/>
        <filter val="1500"/>
        <filter val="2000"/>
        <filter val="2060"/>
        <filter val="250"/>
        <filter val="300"/>
        <filter val="34610"/>
        <filter val="3500"/>
        <filter val="400"/>
        <filter val="50"/>
        <filter val="500"/>
        <filter val="600"/>
        <filter val="750"/>
        <filter val="Diện _x000a_tích (m2)"/>
        <filter val="Thiệt hại cây hằng năm_x000a_ (dưa hấu, vừng, khoai, ……)"/>
      </filters>
    </filterColumn>
  </autoFilter>
  <mergeCells count="24">
    <mergeCell ref="A199:G199"/>
    <mergeCell ref="N199:P199"/>
    <mergeCell ref="J4:K4"/>
    <mergeCell ref="L4:L5"/>
    <mergeCell ref="M4:M5"/>
    <mergeCell ref="N4:O4"/>
    <mergeCell ref="P4:P5"/>
    <mergeCell ref="M198:P198"/>
    <mergeCell ref="D4:D5"/>
    <mergeCell ref="E4:E5"/>
    <mergeCell ref="F4:F5"/>
    <mergeCell ref="G4:G5"/>
    <mergeCell ref="H4:H5"/>
    <mergeCell ref="I4:I5"/>
    <mergeCell ref="C3:D3"/>
    <mergeCell ref="E3:F3"/>
    <mergeCell ref="G3:H3"/>
    <mergeCell ref="A1:G1"/>
    <mergeCell ref="A2:P2"/>
    <mergeCell ref="A3:A5"/>
    <mergeCell ref="B3:B5"/>
    <mergeCell ref="I3:L3"/>
    <mergeCell ref="M3:P3"/>
    <mergeCell ref="C4:C5"/>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7"/>
  <sheetViews>
    <sheetView workbookViewId="0">
      <selection activeCell="M9" sqref="M9"/>
    </sheetView>
  </sheetViews>
  <sheetFormatPr defaultColWidth="9.140625" defaultRowHeight="15" x14ac:dyDescent="0.25"/>
  <cols>
    <col min="1" max="1" width="5.85546875" style="2" customWidth="1"/>
    <col min="2" max="2" width="21.42578125" style="2" customWidth="1"/>
    <col min="3" max="3" width="11.28515625" style="2" customWidth="1"/>
    <col min="4" max="4" width="9" style="2" customWidth="1"/>
    <col min="5" max="5" width="11.140625" style="2" customWidth="1"/>
    <col min="6" max="6" width="7.5703125" style="2" customWidth="1"/>
    <col min="7" max="7" width="8.42578125" style="2" customWidth="1"/>
    <col min="8" max="8" width="11.140625" style="2" customWidth="1"/>
    <col min="9" max="9" width="8.42578125" style="2" customWidth="1"/>
    <col min="10" max="10" width="7.28515625" style="2" customWidth="1"/>
    <col min="11" max="11" width="7.42578125" style="2" customWidth="1"/>
    <col min="12" max="12" width="8.42578125" style="2" customWidth="1"/>
    <col min="13" max="13" width="8.140625" style="2" customWidth="1"/>
    <col min="14" max="14" width="9.140625" style="2"/>
    <col min="15" max="15" width="7.42578125" style="2" customWidth="1"/>
    <col min="16" max="16" width="8" style="2" customWidth="1"/>
    <col min="17" max="16384" width="9.140625" style="2"/>
  </cols>
  <sheetData>
    <row r="1" spans="1:16" x14ac:dyDescent="0.25">
      <c r="A1" s="297" t="s">
        <v>697</v>
      </c>
      <c r="B1" s="297"/>
      <c r="C1" s="297"/>
      <c r="D1" s="297"/>
      <c r="E1" s="297"/>
      <c r="F1" s="297"/>
      <c r="G1" s="297"/>
      <c r="H1" s="22"/>
    </row>
    <row r="2" spans="1:16" x14ac:dyDescent="0.25">
      <c r="A2" s="296" t="s">
        <v>17</v>
      </c>
      <c r="B2" s="296"/>
      <c r="C2" s="296"/>
      <c r="D2" s="296"/>
      <c r="E2" s="296"/>
      <c r="F2" s="296"/>
      <c r="G2" s="296"/>
      <c r="H2" s="296"/>
      <c r="I2" s="296"/>
      <c r="J2" s="296"/>
      <c r="K2" s="296"/>
      <c r="L2" s="296"/>
      <c r="M2" s="296"/>
      <c r="N2" s="296"/>
      <c r="O2" s="296"/>
      <c r="P2" s="296"/>
    </row>
    <row r="3" spans="1:16" s="1" customFormat="1" ht="33" customHeight="1" x14ac:dyDescent="0.25">
      <c r="A3" s="298" t="s">
        <v>0</v>
      </c>
      <c r="B3" s="298" t="s">
        <v>1</v>
      </c>
      <c r="C3" s="290" t="s">
        <v>16</v>
      </c>
      <c r="D3" s="291"/>
      <c r="E3" s="292" t="s">
        <v>20</v>
      </c>
      <c r="F3" s="293"/>
      <c r="G3" s="307" t="s">
        <v>15</v>
      </c>
      <c r="H3" s="308"/>
      <c r="I3" s="307" t="s">
        <v>7</v>
      </c>
      <c r="J3" s="308"/>
      <c r="K3" s="308"/>
      <c r="L3" s="308"/>
      <c r="M3" s="303" t="s">
        <v>8</v>
      </c>
      <c r="N3" s="304"/>
      <c r="O3" s="304"/>
      <c r="P3" s="305"/>
    </row>
    <row r="4" spans="1:16" s="1" customFormat="1" ht="48" customHeight="1" x14ac:dyDescent="0.25">
      <c r="A4" s="299"/>
      <c r="B4" s="299"/>
      <c r="C4" s="294" t="s">
        <v>19</v>
      </c>
      <c r="D4" s="294" t="s">
        <v>13</v>
      </c>
      <c r="E4" s="306" t="s">
        <v>14</v>
      </c>
      <c r="F4" s="294" t="s">
        <v>13</v>
      </c>
      <c r="G4" s="301" t="s">
        <v>6</v>
      </c>
      <c r="H4" s="301" t="s">
        <v>11</v>
      </c>
      <c r="I4" s="301" t="s">
        <v>5</v>
      </c>
      <c r="J4" s="289" t="s">
        <v>2</v>
      </c>
      <c r="K4" s="289"/>
      <c r="L4" s="288" t="s">
        <v>10</v>
      </c>
      <c r="M4" s="301" t="s">
        <v>5</v>
      </c>
      <c r="N4" s="289" t="s">
        <v>2</v>
      </c>
      <c r="O4" s="289"/>
      <c r="P4" s="301" t="s">
        <v>11</v>
      </c>
    </row>
    <row r="5" spans="1:16" s="1" customFormat="1" ht="75" x14ac:dyDescent="0.25">
      <c r="A5" s="300"/>
      <c r="B5" s="300"/>
      <c r="C5" s="295"/>
      <c r="D5" s="295"/>
      <c r="E5" s="295"/>
      <c r="F5" s="295"/>
      <c r="G5" s="302"/>
      <c r="H5" s="302"/>
      <c r="I5" s="302"/>
      <c r="J5" s="31" t="s">
        <v>4</v>
      </c>
      <c r="K5" s="31" t="s">
        <v>3</v>
      </c>
      <c r="L5" s="289"/>
      <c r="M5" s="302"/>
      <c r="N5" s="31" t="s">
        <v>4</v>
      </c>
      <c r="O5" s="31" t="s">
        <v>3</v>
      </c>
      <c r="P5" s="302"/>
    </row>
    <row r="6" spans="1:16" x14ac:dyDescent="0.25">
      <c r="A6" s="3">
        <v>1</v>
      </c>
      <c r="B6" s="3" t="s">
        <v>698</v>
      </c>
      <c r="C6" s="3"/>
      <c r="D6" s="3"/>
      <c r="E6" s="3"/>
      <c r="F6" s="3"/>
      <c r="G6" s="3">
        <v>3</v>
      </c>
      <c r="H6" s="3">
        <v>30</v>
      </c>
      <c r="I6" s="3"/>
      <c r="J6" s="3"/>
      <c r="K6" s="3"/>
      <c r="L6" s="3"/>
      <c r="M6" s="3"/>
      <c r="N6" s="3"/>
      <c r="O6" s="3"/>
      <c r="P6" s="3"/>
    </row>
    <row r="7" spans="1:16" ht="30" x14ac:dyDescent="0.25">
      <c r="A7" s="6">
        <v>2</v>
      </c>
      <c r="B7" s="3" t="s">
        <v>699</v>
      </c>
      <c r="C7" s="3"/>
      <c r="D7" s="3"/>
      <c r="E7" s="15" t="s">
        <v>68</v>
      </c>
      <c r="F7" s="3">
        <v>30</v>
      </c>
      <c r="G7" s="3">
        <v>4</v>
      </c>
      <c r="H7" s="3">
        <v>42</v>
      </c>
      <c r="I7" s="3"/>
      <c r="J7" s="3"/>
      <c r="K7" s="3"/>
      <c r="L7" s="3"/>
      <c r="M7" s="3"/>
      <c r="N7" s="3"/>
      <c r="O7" s="3"/>
      <c r="P7" s="3"/>
    </row>
    <row r="8" spans="1:16" x14ac:dyDescent="0.25">
      <c r="A8" s="3">
        <v>3</v>
      </c>
      <c r="B8" s="3" t="s">
        <v>700</v>
      </c>
      <c r="C8" s="3"/>
      <c r="D8" s="3"/>
      <c r="E8" s="3"/>
      <c r="F8" s="3"/>
      <c r="G8" s="3">
        <v>3.7</v>
      </c>
      <c r="H8" s="3">
        <v>60</v>
      </c>
      <c r="I8" s="3"/>
      <c r="J8" s="3"/>
      <c r="K8" s="3"/>
      <c r="L8" s="3"/>
      <c r="M8" s="3">
        <v>1000</v>
      </c>
      <c r="N8" s="3">
        <v>1000</v>
      </c>
      <c r="O8" s="3"/>
      <c r="P8" s="3">
        <v>120</v>
      </c>
    </row>
    <row r="9" spans="1:16" x14ac:dyDescent="0.25">
      <c r="A9" s="6">
        <v>4</v>
      </c>
      <c r="B9" s="3" t="s">
        <v>701</v>
      </c>
      <c r="C9" s="3"/>
      <c r="D9" s="3"/>
      <c r="E9" s="3"/>
      <c r="F9" s="3"/>
      <c r="G9" s="3">
        <v>1</v>
      </c>
      <c r="H9" s="3">
        <v>30</v>
      </c>
      <c r="I9" s="3"/>
      <c r="J9" s="3"/>
      <c r="K9" s="3"/>
      <c r="L9" s="3"/>
      <c r="M9" s="3"/>
      <c r="N9" s="3"/>
      <c r="O9" s="3"/>
      <c r="P9" s="3"/>
    </row>
    <row r="10" spans="1:16" ht="30" x14ac:dyDescent="0.25">
      <c r="A10" s="3">
        <v>5</v>
      </c>
      <c r="B10" s="3" t="s">
        <v>702</v>
      </c>
      <c r="C10" s="3"/>
      <c r="D10" s="3"/>
      <c r="E10" s="15" t="s">
        <v>68</v>
      </c>
      <c r="F10" s="3">
        <v>20</v>
      </c>
      <c r="G10" s="3">
        <v>4</v>
      </c>
      <c r="H10" s="3">
        <v>30</v>
      </c>
      <c r="I10" s="3"/>
      <c r="J10" s="3"/>
      <c r="K10" s="3"/>
      <c r="L10" s="3"/>
      <c r="M10" s="3"/>
      <c r="N10" s="3"/>
      <c r="O10" s="3"/>
      <c r="P10" s="3"/>
    </row>
    <row r="11" spans="1:16" x14ac:dyDescent="0.25">
      <c r="A11" s="6">
        <v>6</v>
      </c>
      <c r="B11" s="3" t="s">
        <v>703</v>
      </c>
      <c r="C11" s="3"/>
      <c r="D11" s="3"/>
      <c r="E11" s="21"/>
      <c r="F11" s="21"/>
      <c r="G11" s="3">
        <v>3</v>
      </c>
      <c r="H11" s="3">
        <v>24</v>
      </c>
      <c r="I11" s="3"/>
      <c r="J11" s="3"/>
      <c r="K11" s="3"/>
      <c r="L11" s="3"/>
      <c r="M11" s="3"/>
      <c r="N11" s="3"/>
      <c r="O11" s="3"/>
      <c r="P11" s="3"/>
    </row>
    <row r="12" spans="1:16" x14ac:dyDescent="0.25">
      <c r="A12" s="3">
        <v>7</v>
      </c>
      <c r="B12" s="3" t="s">
        <v>704</v>
      </c>
      <c r="C12" s="3"/>
      <c r="D12" s="3"/>
      <c r="E12" s="3"/>
      <c r="F12" s="3"/>
      <c r="G12" s="3">
        <v>1</v>
      </c>
      <c r="H12" s="3">
        <v>36</v>
      </c>
      <c r="I12" s="3"/>
      <c r="J12" s="3"/>
      <c r="K12" s="3"/>
      <c r="L12" s="3"/>
      <c r="M12" s="3"/>
      <c r="N12" s="3"/>
      <c r="O12" s="3"/>
      <c r="P12" s="3"/>
    </row>
    <row r="13" spans="1:16" x14ac:dyDescent="0.25">
      <c r="A13" s="6">
        <v>8</v>
      </c>
      <c r="B13" s="3" t="s">
        <v>705</v>
      </c>
      <c r="C13" s="3"/>
      <c r="D13" s="3"/>
      <c r="E13" s="3"/>
      <c r="F13" s="3"/>
      <c r="G13" s="3">
        <v>5</v>
      </c>
      <c r="H13" s="3">
        <v>36</v>
      </c>
      <c r="I13" s="3"/>
      <c r="J13" s="3"/>
      <c r="K13" s="3"/>
      <c r="L13" s="3"/>
      <c r="M13" s="3"/>
      <c r="N13" s="3"/>
      <c r="O13" s="3"/>
      <c r="P13" s="3"/>
    </row>
    <row r="14" spans="1:16" x14ac:dyDescent="0.25">
      <c r="A14" s="3">
        <v>9</v>
      </c>
      <c r="B14" s="3" t="s">
        <v>706</v>
      </c>
      <c r="C14" s="3"/>
      <c r="D14" s="3"/>
      <c r="E14" s="3"/>
      <c r="F14" s="3"/>
      <c r="G14" s="3">
        <v>1</v>
      </c>
      <c r="H14" s="3">
        <v>24</v>
      </c>
      <c r="I14" s="3"/>
      <c r="J14" s="3"/>
      <c r="K14" s="3"/>
      <c r="L14" s="3"/>
      <c r="M14" s="3"/>
      <c r="N14" s="3"/>
      <c r="O14" s="3"/>
      <c r="P14" s="3"/>
    </row>
    <row r="15" spans="1:16" x14ac:dyDescent="0.25">
      <c r="A15" s="6">
        <v>10</v>
      </c>
      <c r="B15" s="3" t="s">
        <v>707</v>
      </c>
      <c r="C15" s="3"/>
      <c r="D15" s="3"/>
      <c r="E15" s="3"/>
      <c r="F15" s="3"/>
      <c r="G15" s="3">
        <v>6</v>
      </c>
      <c r="H15" s="3">
        <v>36</v>
      </c>
      <c r="I15" s="3"/>
      <c r="J15" s="3"/>
      <c r="K15" s="3"/>
      <c r="L15" s="3"/>
      <c r="M15" s="3"/>
      <c r="N15" s="3"/>
      <c r="O15" s="3"/>
      <c r="P15" s="3"/>
    </row>
    <row r="16" spans="1:16" x14ac:dyDescent="0.25">
      <c r="A16" s="3">
        <v>11</v>
      </c>
      <c r="B16" s="3" t="s">
        <v>708</v>
      </c>
      <c r="C16" s="3"/>
      <c r="D16" s="3"/>
      <c r="E16" s="3"/>
      <c r="F16" s="3"/>
      <c r="G16" s="3">
        <v>1</v>
      </c>
      <c r="H16" s="3">
        <v>36</v>
      </c>
      <c r="I16" s="3"/>
      <c r="J16" s="3"/>
      <c r="K16" s="3"/>
      <c r="L16" s="3"/>
      <c r="M16" s="3"/>
      <c r="N16" s="3"/>
      <c r="O16" s="3"/>
      <c r="P16" s="3"/>
    </row>
    <row r="17" spans="1:16" x14ac:dyDescent="0.25">
      <c r="A17" s="6">
        <v>12</v>
      </c>
      <c r="B17" s="3" t="s">
        <v>709</v>
      </c>
      <c r="C17" s="3"/>
      <c r="D17" s="3"/>
      <c r="E17" s="3"/>
      <c r="F17" s="3"/>
      <c r="G17" s="3">
        <v>1</v>
      </c>
      <c r="H17" s="3">
        <v>24</v>
      </c>
      <c r="I17" s="3"/>
      <c r="J17" s="3"/>
      <c r="K17" s="3"/>
      <c r="L17" s="3"/>
      <c r="M17" s="3"/>
      <c r="N17" s="3"/>
      <c r="O17" s="3"/>
      <c r="P17" s="3"/>
    </row>
    <row r="18" spans="1:16" x14ac:dyDescent="0.25">
      <c r="A18" s="3">
        <v>13</v>
      </c>
      <c r="B18" s="3" t="s">
        <v>710</v>
      </c>
      <c r="C18" s="3"/>
      <c r="D18" s="3"/>
      <c r="E18" s="3"/>
      <c r="F18" s="3"/>
      <c r="G18" s="3">
        <v>1</v>
      </c>
      <c r="H18" s="3">
        <v>24</v>
      </c>
      <c r="I18" s="3"/>
      <c r="J18" s="3"/>
      <c r="K18" s="3"/>
      <c r="L18" s="3"/>
      <c r="M18" s="3"/>
      <c r="N18" s="3"/>
      <c r="O18" s="3"/>
      <c r="P18" s="3"/>
    </row>
    <row r="19" spans="1:16" x14ac:dyDescent="0.25">
      <c r="A19" s="6">
        <v>14</v>
      </c>
      <c r="B19" s="3" t="s">
        <v>711</v>
      </c>
      <c r="C19" s="3"/>
      <c r="D19" s="3"/>
      <c r="E19" s="3"/>
      <c r="F19" s="3"/>
      <c r="G19" s="3">
        <v>1</v>
      </c>
      <c r="H19" s="3">
        <v>30</v>
      </c>
      <c r="I19" s="3"/>
      <c r="J19" s="3"/>
      <c r="K19" s="3"/>
      <c r="L19" s="3"/>
      <c r="M19" s="3"/>
      <c r="N19" s="3"/>
      <c r="O19" s="3"/>
      <c r="P19" s="3"/>
    </row>
    <row r="20" spans="1:16" x14ac:dyDescent="0.25">
      <c r="A20" s="3">
        <v>15</v>
      </c>
      <c r="B20" s="3" t="s">
        <v>712</v>
      </c>
      <c r="C20" s="3"/>
      <c r="D20" s="3"/>
      <c r="E20" s="3"/>
      <c r="F20" s="3"/>
      <c r="G20" s="3">
        <v>2</v>
      </c>
      <c r="H20" s="3">
        <v>30</v>
      </c>
      <c r="I20" s="3"/>
      <c r="J20" s="3"/>
      <c r="K20" s="3"/>
      <c r="L20" s="3"/>
      <c r="M20" s="3"/>
      <c r="N20" s="3"/>
      <c r="O20" s="3"/>
      <c r="P20" s="3"/>
    </row>
    <row r="21" spans="1:16" x14ac:dyDescent="0.25">
      <c r="A21" s="6">
        <v>16</v>
      </c>
      <c r="B21" s="3" t="s">
        <v>713</v>
      </c>
      <c r="C21" s="3"/>
      <c r="D21" s="3"/>
      <c r="E21" s="3"/>
      <c r="F21" s="3"/>
      <c r="G21" s="3">
        <v>2.8</v>
      </c>
      <c r="H21" s="3">
        <v>36</v>
      </c>
      <c r="I21" s="3"/>
      <c r="J21" s="3"/>
      <c r="K21" s="3"/>
      <c r="L21" s="3"/>
      <c r="M21" s="3"/>
      <c r="N21" s="3"/>
      <c r="O21" s="3"/>
      <c r="P21" s="3"/>
    </row>
    <row r="22" spans="1:16" x14ac:dyDescent="0.25">
      <c r="A22" s="3">
        <v>17</v>
      </c>
      <c r="B22" s="3" t="s">
        <v>306</v>
      </c>
      <c r="C22" s="3"/>
      <c r="D22" s="3"/>
      <c r="E22" s="3"/>
      <c r="F22" s="3"/>
      <c r="G22" s="3">
        <v>1</v>
      </c>
      <c r="H22" s="3">
        <v>36</v>
      </c>
      <c r="I22" s="3"/>
      <c r="J22" s="3"/>
      <c r="K22" s="3"/>
      <c r="L22" s="3"/>
      <c r="M22" s="3"/>
      <c r="N22" s="3"/>
      <c r="O22" s="3"/>
      <c r="P22" s="3"/>
    </row>
    <row r="23" spans="1:16" x14ac:dyDescent="0.25">
      <c r="A23" s="6">
        <v>18</v>
      </c>
      <c r="B23" s="3" t="s">
        <v>714</v>
      </c>
      <c r="C23" s="3" t="s">
        <v>376</v>
      </c>
      <c r="D23" s="3">
        <v>50</v>
      </c>
      <c r="E23" s="3"/>
      <c r="F23" s="3"/>
      <c r="G23" s="3"/>
      <c r="H23" s="3"/>
      <c r="I23" s="3"/>
      <c r="J23" s="3"/>
      <c r="K23" s="3"/>
      <c r="L23" s="3"/>
      <c r="M23" s="3"/>
      <c r="N23" s="3"/>
      <c r="O23" s="3"/>
      <c r="P23" s="3"/>
    </row>
    <row r="24" spans="1:16" x14ac:dyDescent="0.25">
      <c r="A24" s="3">
        <v>19</v>
      </c>
      <c r="B24" s="3" t="s">
        <v>715</v>
      </c>
      <c r="C24" s="3"/>
      <c r="D24" s="3"/>
      <c r="E24" s="3"/>
      <c r="F24" s="3"/>
      <c r="G24" s="3">
        <v>1.8</v>
      </c>
      <c r="H24" s="3">
        <v>30</v>
      </c>
      <c r="I24" s="3"/>
      <c r="J24" s="3"/>
      <c r="K24" s="3"/>
      <c r="L24" s="3"/>
      <c r="M24" s="3"/>
      <c r="N24" s="3"/>
      <c r="O24" s="3"/>
      <c r="P24" s="3"/>
    </row>
    <row r="25" spans="1:16" ht="30" x14ac:dyDescent="0.25">
      <c r="A25" s="6">
        <v>20</v>
      </c>
      <c r="B25" s="3" t="s">
        <v>716</v>
      </c>
      <c r="C25" s="3"/>
      <c r="D25" s="3"/>
      <c r="E25" s="15" t="s">
        <v>68</v>
      </c>
      <c r="F25" s="3">
        <v>20</v>
      </c>
      <c r="G25" s="3">
        <v>1</v>
      </c>
      <c r="H25" s="3">
        <v>24</v>
      </c>
      <c r="I25" s="3"/>
      <c r="J25" s="3"/>
      <c r="K25" s="3"/>
      <c r="L25" s="3"/>
      <c r="M25" s="3"/>
      <c r="N25" s="3"/>
      <c r="O25" s="3"/>
      <c r="P25" s="3"/>
    </row>
    <row r="26" spans="1:16" x14ac:dyDescent="0.25">
      <c r="A26" s="3">
        <v>21</v>
      </c>
      <c r="B26" s="3" t="s">
        <v>717</v>
      </c>
      <c r="C26" s="3"/>
      <c r="D26" s="3"/>
      <c r="E26" s="3"/>
      <c r="F26" s="3"/>
      <c r="G26" s="3">
        <v>2</v>
      </c>
      <c r="H26" s="3">
        <v>24</v>
      </c>
      <c r="I26" s="3"/>
      <c r="J26" s="3"/>
      <c r="K26" s="3"/>
      <c r="L26" s="3"/>
      <c r="M26" s="3"/>
      <c r="N26" s="3"/>
      <c r="O26" s="3"/>
      <c r="P26" s="3"/>
    </row>
    <row r="27" spans="1:16" x14ac:dyDescent="0.25">
      <c r="A27" s="6">
        <v>22</v>
      </c>
      <c r="B27" s="3" t="s">
        <v>718</v>
      </c>
      <c r="C27" s="3"/>
      <c r="D27" s="3"/>
      <c r="E27" s="3"/>
      <c r="F27" s="3"/>
      <c r="G27" s="3">
        <v>6</v>
      </c>
      <c r="H27" s="3">
        <v>30</v>
      </c>
      <c r="I27" s="3"/>
      <c r="J27" s="3"/>
      <c r="K27" s="3"/>
      <c r="L27" s="3"/>
      <c r="M27" s="3"/>
      <c r="N27" s="3"/>
      <c r="O27" s="3"/>
      <c r="P27" s="3"/>
    </row>
    <row r="28" spans="1:16" x14ac:dyDescent="0.25">
      <c r="A28" s="3">
        <v>23</v>
      </c>
      <c r="B28" s="3" t="s">
        <v>719</v>
      </c>
      <c r="C28" s="3"/>
      <c r="D28" s="3"/>
      <c r="E28" s="3"/>
      <c r="F28" s="3"/>
      <c r="G28" s="3">
        <v>2</v>
      </c>
      <c r="H28" s="3">
        <v>24</v>
      </c>
      <c r="I28" s="3"/>
      <c r="J28" s="3"/>
      <c r="K28" s="3"/>
      <c r="L28" s="3"/>
      <c r="M28" s="3"/>
      <c r="N28" s="3"/>
      <c r="O28" s="3"/>
      <c r="P28" s="3"/>
    </row>
    <row r="29" spans="1:16" x14ac:dyDescent="0.25">
      <c r="A29" s="6">
        <v>24</v>
      </c>
      <c r="B29" s="3" t="s">
        <v>720</v>
      </c>
      <c r="C29" s="3"/>
      <c r="D29" s="3"/>
      <c r="E29" s="3"/>
      <c r="F29" s="3"/>
      <c r="G29" s="3">
        <v>2</v>
      </c>
      <c r="H29" s="3">
        <v>48</v>
      </c>
      <c r="I29" s="3"/>
      <c r="J29" s="3"/>
      <c r="K29" s="3"/>
      <c r="L29" s="3"/>
      <c r="M29" s="3">
        <v>1000</v>
      </c>
      <c r="N29" s="3">
        <v>1000</v>
      </c>
      <c r="O29" s="3"/>
      <c r="P29" s="3">
        <v>120</v>
      </c>
    </row>
    <row r="30" spans="1:16" x14ac:dyDescent="0.25">
      <c r="A30" s="3">
        <v>25</v>
      </c>
      <c r="B30" s="3" t="s">
        <v>721</v>
      </c>
      <c r="C30" s="3"/>
      <c r="D30" s="3"/>
      <c r="E30" s="3"/>
      <c r="F30" s="3"/>
      <c r="G30" s="3">
        <v>2</v>
      </c>
      <c r="H30" s="3">
        <v>42</v>
      </c>
      <c r="I30" s="3"/>
      <c r="J30" s="3"/>
      <c r="K30" s="3"/>
      <c r="L30" s="3"/>
      <c r="M30" s="3"/>
      <c r="N30" s="3"/>
      <c r="O30" s="3"/>
      <c r="P30" s="3"/>
    </row>
    <row r="31" spans="1:16" x14ac:dyDescent="0.25">
      <c r="A31" s="6">
        <v>26</v>
      </c>
      <c r="B31" s="3" t="s">
        <v>722</v>
      </c>
      <c r="C31" s="3"/>
      <c r="D31" s="3"/>
      <c r="E31" s="3" t="s">
        <v>723</v>
      </c>
      <c r="F31" s="3">
        <v>100</v>
      </c>
      <c r="G31" s="3">
        <v>20</v>
      </c>
      <c r="H31" s="3">
        <v>30</v>
      </c>
      <c r="I31" s="3"/>
      <c r="J31" s="3"/>
      <c r="K31" s="3"/>
      <c r="L31" s="3"/>
      <c r="M31" s="3"/>
      <c r="N31" s="3"/>
      <c r="O31" s="3"/>
      <c r="P31" s="3"/>
    </row>
    <row r="32" spans="1:16" x14ac:dyDescent="0.25">
      <c r="A32" s="3">
        <v>27</v>
      </c>
      <c r="B32" s="3" t="s">
        <v>724</v>
      </c>
      <c r="C32" s="3"/>
      <c r="D32" s="3"/>
      <c r="E32" s="3"/>
      <c r="F32" s="3"/>
      <c r="G32" s="3">
        <v>4</v>
      </c>
      <c r="H32" s="3">
        <v>42</v>
      </c>
      <c r="I32" s="3"/>
      <c r="J32" s="3"/>
      <c r="K32" s="3"/>
      <c r="L32" s="3"/>
      <c r="M32" s="3"/>
      <c r="N32" s="3"/>
      <c r="O32" s="3"/>
      <c r="P32" s="3"/>
    </row>
    <row r="33" spans="1:16" x14ac:dyDescent="0.25">
      <c r="A33" s="6">
        <v>28</v>
      </c>
      <c r="B33" s="3" t="s">
        <v>725</v>
      </c>
      <c r="C33" s="3"/>
      <c r="D33" s="3"/>
      <c r="E33" s="3"/>
      <c r="F33" s="3"/>
      <c r="G33" s="3">
        <v>6</v>
      </c>
      <c r="H33" s="3">
        <v>42</v>
      </c>
      <c r="I33" s="3"/>
      <c r="J33" s="3"/>
      <c r="K33" s="3"/>
      <c r="L33" s="3"/>
      <c r="M33" s="3">
        <v>1000</v>
      </c>
      <c r="N33" s="3">
        <v>1000</v>
      </c>
      <c r="O33" s="3"/>
      <c r="P33" s="3">
        <v>84</v>
      </c>
    </row>
    <row r="34" spans="1:16" x14ac:dyDescent="0.25">
      <c r="A34" s="3">
        <v>29</v>
      </c>
      <c r="B34" s="3" t="s">
        <v>726</v>
      </c>
      <c r="C34" s="3"/>
      <c r="D34" s="3"/>
      <c r="E34" s="3"/>
      <c r="F34" s="3"/>
      <c r="G34" s="3">
        <v>2</v>
      </c>
      <c r="H34" s="3">
        <v>48</v>
      </c>
      <c r="I34" s="3"/>
      <c r="J34" s="3"/>
      <c r="K34" s="3"/>
      <c r="L34" s="3"/>
      <c r="M34" s="3"/>
      <c r="N34" s="3"/>
      <c r="O34" s="3"/>
      <c r="P34" s="3"/>
    </row>
    <row r="35" spans="1:16" x14ac:dyDescent="0.25">
      <c r="A35" s="6">
        <v>30</v>
      </c>
      <c r="B35" s="3" t="s">
        <v>727</v>
      </c>
      <c r="C35" s="3"/>
      <c r="D35" s="3"/>
      <c r="E35" s="3"/>
      <c r="F35" s="3"/>
      <c r="G35" s="3">
        <v>2</v>
      </c>
      <c r="H35" s="3">
        <v>24</v>
      </c>
      <c r="I35" s="3"/>
      <c r="J35" s="3"/>
      <c r="K35" s="3"/>
      <c r="L35" s="3"/>
      <c r="M35" s="3">
        <v>2500</v>
      </c>
      <c r="N35" s="3">
        <v>2500</v>
      </c>
      <c r="O35" s="3"/>
      <c r="P35" s="3">
        <v>96</v>
      </c>
    </row>
    <row r="36" spans="1:16" x14ac:dyDescent="0.25">
      <c r="A36" s="3">
        <v>31</v>
      </c>
      <c r="B36" s="3" t="s">
        <v>728</v>
      </c>
      <c r="C36" s="3"/>
      <c r="D36" s="3"/>
      <c r="E36" s="3"/>
      <c r="F36" s="3"/>
      <c r="G36" s="3">
        <v>5</v>
      </c>
      <c r="H36" s="3">
        <v>48</v>
      </c>
      <c r="I36" s="3"/>
      <c r="J36" s="3"/>
      <c r="K36" s="3"/>
      <c r="L36" s="3"/>
      <c r="M36" s="3"/>
      <c r="N36" s="3"/>
      <c r="O36" s="3"/>
      <c r="P36" s="3"/>
    </row>
    <row r="37" spans="1:16" x14ac:dyDescent="0.25">
      <c r="A37" s="6">
        <v>32</v>
      </c>
      <c r="B37" s="3" t="s">
        <v>729</v>
      </c>
      <c r="C37" s="3"/>
      <c r="D37" s="3"/>
      <c r="E37" s="3"/>
      <c r="F37" s="3"/>
      <c r="G37" s="3">
        <v>8</v>
      </c>
      <c r="H37" s="3">
        <v>36</v>
      </c>
      <c r="I37" s="3">
        <v>1000</v>
      </c>
      <c r="J37" s="3">
        <v>1000</v>
      </c>
      <c r="K37" s="3"/>
      <c r="L37" s="3">
        <v>90</v>
      </c>
      <c r="M37" s="3">
        <v>3000</v>
      </c>
      <c r="N37" s="3">
        <v>3000</v>
      </c>
      <c r="O37" s="3"/>
      <c r="P37" s="3">
        <v>180</v>
      </c>
    </row>
    <row r="38" spans="1:16" x14ac:dyDescent="0.25">
      <c r="A38" s="3">
        <v>33</v>
      </c>
      <c r="B38" s="3" t="s">
        <v>620</v>
      </c>
      <c r="C38" s="3"/>
      <c r="D38" s="3"/>
      <c r="E38" s="3"/>
      <c r="F38" s="3"/>
      <c r="G38" s="3">
        <v>5.5</v>
      </c>
      <c r="H38" s="3">
        <v>24</v>
      </c>
      <c r="I38" s="3"/>
      <c r="J38" s="3"/>
      <c r="K38" s="3"/>
      <c r="L38" s="3"/>
      <c r="M38" s="3">
        <v>750</v>
      </c>
      <c r="N38" s="3">
        <v>750</v>
      </c>
      <c r="O38" s="3"/>
      <c r="P38" s="3">
        <v>124</v>
      </c>
    </row>
    <row r="39" spans="1:16" x14ac:dyDescent="0.25">
      <c r="A39" s="6">
        <v>34</v>
      </c>
      <c r="B39" s="3" t="s">
        <v>730</v>
      </c>
      <c r="C39" s="3"/>
      <c r="D39" s="3"/>
      <c r="E39" s="3"/>
      <c r="F39" s="3"/>
      <c r="G39" s="3"/>
      <c r="H39" s="3"/>
      <c r="I39" s="3"/>
      <c r="J39" s="3"/>
      <c r="K39" s="3"/>
      <c r="L39" s="3"/>
      <c r="M39" s="3">
        <v>750</v>
      </c>
      <c r="N39" s="3">
        <v>750</v>
      </c>
      <c r="O39" s="3"/>
      <c r="P39" s="3">
        <v>98</v>
      </c>
    </row>
    <row r="40" spans="1:16" x14ac:dyDescent="0.25">
      <c r="A40" s="3">
        <v>35</v>
      </c>
      <c r="B40" s="3" t="s">
        <v>731</v>
      </c>
      <c r="C40" s="3"/>
      <c r="D40" s="3"/>
      <c r="E40" s="3"/>
      <c r="F40" s="3"/>
      <c r="G40" s="3">
        <v>11</v>
      </c>
      <c r="H40" s="3">
        <v>48</v>
      </c>
      <c r="I40" s="3"/>
      <c r="J40" s="3"/>
      <c r="K40" s="3"/>
      <c r="L40" s="3"/>
      <c r="M40" s="3"/>
      <c r="N40" s="3"/>
      <c r="O40" s="3"/>
      <c r="P40" s="3"/>
    </row>
    <row r="41" spans="1:16" x14ac:dyDescent="0.25">
      <c r="A41" s="6">
        <v>36</v>
      </c>
      <c r="B41" s="3" t="s">
        <v>374</v>
      </c>
      <c r="C41" s="3"/>
      <c r="D41" s="3"/>
      <c r="E41" s="3"/>
      <c r="F41" s="3"/>
      <c r="G41" s="3">
        <v>2</v>
      </c>
      <c r="H41" s="3">
        <v>24</v>
      </c>
      <c r="I41" s="3"/>
      <c r="J41" s="3"/>
      <c r="K41" s="3"/>
      <c r="L41" s="3"/>
      <c r="M41" s="3"/>
      <c r="N41" s="3"/>
      <c r="O41" s="3"/>
      <c r="P41" s="3"/>
    </row>
    <row r="42" spans="1:16" x14ac:dyDescent="0.25">
      <c r="A42" s="3">
        <v>37</v>
      </c>
      <c r="B42" s="3" t="s">
        <v>732</v>
      </c>
      <c r="C42" s="3"/>
      <c r="D42" s="3"/>
      <c r="E42" s="3"/>
      <c r="F42" s="3"/>
      <c r="G42" s="3">
        <v>4</v>
      </c>
      <c r="H42" s="3">
        <v>30</v>
      </c>
      <c r="I42" s="3"/>
      <c r="J42" s="3"/>
      <c r="K42" s="3"/>
      <c r="L42" s="3"/>
      <c r="M42" s="3"/>
      <c r="N42" s="3"/>
      <c r="O42" s="3"/>
      <c r="P42" s="3"/>
    </row>
    <row r="43" spans="1:16" x14ac:dyDescent="0.25">
      <c r="A43" s="6">
        <v>38</v>
      </c>
      <c r="B43" s="3" t="s">
        <v>178</v>
      </c>
      <c r="C43" s="3"/>
      <c r="D43" s="3"/>
      <c r="E43" s="3"/>
      <c r="F43" s="3"/>
      <c r="G43" s="3">
        <v>5</v>
      </c>
      <c r="H43" s="3">
        <v>30</v>
      </c>
      <c r="I43" s="3"/>
      <c r="J43" s="3"/>
      <c r="K43" s="3"/>
      <c r="L43" s="3"/>
      <c r="M43" s="3">
        <v>500</v>
      </c>
      <c r="N43" s="3">
        <v>500</v>
      </c>
      <c r="O43" s="3"/>
      <c r="P43" s="3">
        <v>108</v>
      </c>
    </row>
    <row r="44" spans="1:16" x14ac:dyDescent="0.25">
      <c r="A44" s="3">
        <v>39</v>
      </c>
      <c r="B44" s="3" t="s">
        <v>733</v>
      </c>
      <c r="C44" s="3"/>
      <c r="D44" s="3"/>
      <c r="E44" s="3"/>
      <c r="F44" s="3"/>
      <c r="G44" s="3">
        <v>8</v>
      </c>
      <c r="H44" s="3">
        <v>30</v>
      </c>
      <c r="I44" s="3"/>
      <c r="J44" s="3"/>
      <c r="K44" s="3"/>
      <c r="L44" s="3"/>
      <c r="M44" s="3"/>
      <c r="N44" s="3"/>
      <c r="O44" s="3"/>
      <c r="P44" s="3"/>
    </row>
    <row r="45" spans="1:16" x14ac:dyDescent="0.25">
      <c r="A45" s="6">
        <v>40</v>
      </c>
      <c r="B45" s="3" t="s">
        <v>282</v>
      </c>
      <c r="C45" s="3"/>
      <c r="D45" s="3"/>
      <c r="E45" s="3"/>
      <c r="F45" s="3"/>
      <c r="G45" s="3">
        <v>4</v>
      </c>
      <c r="H45" s="3">
        <v>24</v>
      </c>
      <c r="I45" s="3"/>
      <c r="J45" s="3"/>
      <c r="K45" s="3"/>
      <c r="L45" s="3"/>
      <c r="M45" s="3">
        <v>500</v>
      </c>
      <c r="N45" s="3">
        <v>500</v>
      </c>
      <c r="O45" s="3"/>
      <c r="P45" s="3">
        <v>98</v>
      </c>
    </row>
    <row r="46" spans="1:16" x14ac:dyDescent="0.25">
      <c r="A46" s="3">
        <v>41</v>
      </c>
      <c r="B46" s="3" t="s">
        <v>734</v>
      </c>
      <c r="C46" s="3"/>
      <c r="D46" s="3"/>
      <c r="E46" s="3"/>
      <c r="F46" s="3"/>
      <c r="G46" s="3">
        <v>17</v>
      </c>
      <c r="H46" s="3">
        <v>30</v>
      </c>
      <c r="I46" s="3"/>
      <c r="J46" s="3"/>
      <c r="K46" s="3"/>
      <c r="L46" s="3"/>
      <c r="M46" s="3"/>
      <c r="N46" s="3"/>
      <c r="O46" s="3"/>
      <c r="P46" s="3"/>
    </row>
    <row r="47" spans="1:16" x14ac:dyDescent="0.25">
      <c r="A47" s="6">
        <v>42</v>
      </c>
      <c r="B47" s="3" t="s">
        <v>735</v>
      </c>
      <c r="C47" s="3"/>
      <c r="D47" s="3"/>
      <c r="E47" s="3"/>
      <c r="F47" s="3"/>
      <c r="G47" s="3">
        <v>7</v>
      </c>
      <c r="H47" s="3">
        <v>30</v>
      </c>
      <c r="I47" s="3"/>
      <c r="J47" s="3"/>
      <c r="K47" s="3"/>
      <c r="L47" s="3"/>
      <c r="M47" s="3"/>
      <c r="N47" s="3"/>
      <c r="O47" s="3"/>
      <c r="P47" s="3"/>
    </row>
    <row r="48" spans="1:16" x14ac:dyDescent="0.25">
      <c r="A48" s="3">
        <v>43</v>
      </c>
      <c r="B48" s="3" t="s">
        <v>736</v>
      </c>
      <c r="C48" s="3"/>
      <c r="D48" s="3"/>
      <c r="E48" s="3"/>
      <c r="F48" s="3"/>
      <c r="G48" s="3">
        <v>2</v>
      </c>
      <c r="H48" s="3">
        <v>48</v>
      </c>
      <c r="I48" s="3"/>
      <c r="J48" s="3"/>
      <c r="K48" s="3"/>
      <c r="L48" s="3"/>
      <c r="M48" s="3"/>
      <c r="N48" s="3"/>
      <c r="O48" s="3"/>
      <c r="P48" s="3"/>
    </row>
    <row r="49" spans="1:16" x14ac:dyDescent="0.25">
      <c r="A49" s="6">
        <v>44</v>
      </c>
      <c r="B49" s="3" t="s">
        <v>737</v>
      </c>
      <c r="C49" s="3"/>
      <c r="D49" s="3"/>
      <c r="E49" s="3"/>
      <c r="F49" s="3"/>
      <c r="G49" s="3"/>
      <c r="H49" s="3"/>
      <c r="I49" s="3"/>
      <c r="J49" s="3"/>
      <c r="K49" s="3"/>
      <c r="L49" s="3"/>
      <c r="M49" s="3">
        <v>150</v>
      </c>
      <c r="N49" s="3">
        <v>150</v>
      </c>
      <c r="O49" s="3"/>
      <c r="P49" s="3">
        <v>84</v>
      </c>
    </row>
    <row r="50" spans="1:16" x14ac:dyDescent="0.25">
      <c r="A50" s="3">
        <v>45</v>
      </c>
      <c r="B50" s="3" t="s">
        <v>738</v>
      </c>
      <c r="C50" s="3"/>
      <c r="D50" s="3"/>
      <c r="E50" s="3"/>
      <c r="F50" s="3"/>
      <c r="G50" s="3">
        <v>2</v>
      </c>
      <c r="H50" s="3">
        <v>36</v>
      </c>
      <c r="I50" s="3"/>
      <c r="J50" s="3"/>
      <c r="K50" s="3"/>
      <c r="L50" s="3"/>
      <c r="M50" s="3"/>
      <c r="N50" s="3"/>
      <c r="O50" s="3"/>
      <c r="P50" s="3"/>
    </row>
    <row r="51" spans="1:16" x14ac:dyDescent="0.25">
      <c r="A51" s="6">
        <v>46</v>
      </c>
      <c r="B51" s="3" t="s">
        <v>739</v>
      </c>
      <c r="C51" s="3"/>
      <c r="D51" s="3"/>
      <c r="E51" s="3"/>
      <c r="F51" s="3"/>
      <c r="G51" s="3">
        <v>2</v>
      </c>
      <c r="H51" s="3">
        <v>36</v>
      </c>
      <c r="I51" s="3">
        <v>500</v>
      </c>
      <c r="J51" s="3">
        <v>500</v>
      </c>
      <c r="K51" s="3"/>
      <c r="L51" s="3">
        <v>180</v>
      </c>
      <c r="M51" s="3"/>
      <c r="N51" s="3"/>
      <c r="O51" s="3"/>
      <c r="P51" s="3"/>
    </row>
    <row r="52" spans="1:16" x14ac:dyDescent="0.25">
      <c r="A52" s="3">
        <v>47</v>
      </c>
      <c r="B52" s="3" t="s">
        <v>740</v>
      </c>
      <c r="C52" s="3"/>
      <c r="D52" s="3"/>
      <c r="E52" s="3"/>
      <c r="F52" s="3"/>
      <c r="G52" s="3">
        <v>1</v>
      </c>
      <c r="H52" s="3">
        <v>48</v>
      </c>
      <c r="I52" s="3">
        <v>1000</v>
      </c>
      <c r="J52" s="3">
        <v>1000</v>
      </c>
      <c r="K52" s="3"/>
      <c r="L52" s="3">
        <v>180</v>
      </c>
      <c r="M52" s="3">
        <v>500</v>
      </c>
      <c r="N52" s="3">
        <v>500</v>
      </c>
      <c r="O52" s="3"/>
      <c r="P52" s="3">
        <v>142</v>
      </c>
    </row>
    <row r="53" spans="1:16" x14ac:dyDescent="0.25">
      <c r="A53" s="6">
        <v>48</v>
      </c>
      <c r="B53" s="3" t="s">
        <v>741</v>
      </c>
      <c r="C53" s="3"/>
      <c r="D53" s="3"/>
      <c r="E53" s="3"/>
      <c r="F53" s="3"/>
      <c r="G53" s="3">
        <v>2</v>
      </c>
      <c r="H53" s="3">
        <v>42</v>
      </c>
      <c r="I53" s="3"/>
      <c r="J53" s="3"/>
      <c r="K53" s="3"/>
      <c r="L53" s="3"/>
      <c r="M53" s="3">
        <v>500</v>
      </c>
      <c r="N53" s="3">
        <v>500</v>
      </c>
      <c r="O53" s="3"/>
      <c r="P53" s="3">
        <v>84</v>
      </c>
    </row>
    <row r="54" spans="1:16" x14ac:dyDescent="0.25">
      <c r="A54" s="3">
        <v>49</v>
      </c>
      <c r="B54" s="3" t="s">
        <v>245</v>
      </c>
      <c r="C54" s="3"/>
      <c r="D54" s="3"/>
      <c r="E54" s="3" t="s">
        <v>31</v>
      </c>
      <c r="F54" s="3">
        <v>100</v>
      </c>
      <c r="G54" s="3">
        <v>5.5</v>
      </c>
      <c r="H54" s="3">
        <v>36</v>
      </c>
      <c r="I54" s="3"/>
      <c r="J54" s="3"/>
      <c r="K54" s="3"/>
      <c r="L54" s="3"/>
      <c r="M54" s="3"/>
      <c r="N54" s="3"/>
      <c r="O54" s="3"/>
      <c r="P54" s="3"/>
    </row>
    <row r="55" spans="1:16" x14ac:dyDescent="0.25">
      <c r="A55" s="6">
        <v>50</v>
      </c>
      <c r="B55" s="3" t="s">
        <v>742</v>
      </c>
      <c r="C55" s="3"/>
      <c r="D55" s="3"/>
      <c r="E55" s="3" t="s">
        <v>31</v>
      </c>
      <c r="F55" s="3">
        <v>101</v>
      </c>
      <c r="G55" s="3">
        <v>5</v>
      </c>
      <c r="H55" s="3">
        <v>24</v>
      </c>
      <c r="I55" s="3"/>
      <c r="J55" s="3"/>
      <c r="K55" s="3"/>
      <c r="L55" s="3"/>
      <c r="M55" s="3"/>
      <c r="N55" s="3"/>
      <c r="O55" s="3"/>
      <c r="P55" s="3"/>
    </row>
    <row r="56" spans="1:16" x14ac:dyDescent="0.25">
      <c r="A56" s="3">
        <v>51</v>
      </c>
      <c r="B56" s="3" t="s">
        <v>743</v>
      </c>
      <c r="C56" s="3"/>
      <c r="D56" s="3"/>
      <c r="E56" s="3"/>
      <c r="F56" s="3"/>
      <c r="G56" s="3">
        <v>1.3</v>
      </c>
      <c r="H56" s="3">
        <v>24</v>
      </c>
      <c r="I56" s="3"/>
      <c r="J56" s="3"/>
      <c r="K56" s="3"/>
      <c r="L56" s="3"/>
      <c r="M56" s="3"/>
      <c r="N56" s="3"/>
      <c r="O56" s="3"/>
      <c r="P56" s="3"/>
    </row>
    <row r="57" spans="1:16" x14ac:dyDescent="0.25">
      <c r="A57" s="6">
        <v>52</v>
      </c>
      <c r="B57" s="3" t="s">
        <v>744</v>
      </c>
      <c r="C57" s="3" t="s">
        <v>376</v>
      </c>
      <c r="D57" s="3">
        <v>100</v>
      </c>
      <c r="E57" s="3"/>
      <c r="F57" s="3"/>
      <c r="G57" s="3">
        <v>0.75</v>
      </c>
      <c r="H57" s="3">
        <v>36</v>
      </c>
      <c r="I57" s="3"/>
      <c r="J57" s="3"/>
      <c r="K57" s="3"/>
      <c r="L57" s="3"/>
      <c r="M57" s="3"/>
      <c r="N57" s="3"/>
      <c r="O57" s="3"/>
      <c r="P57" s="3"/>
    </row>
    <row r="58" spans="1:16" x14ac:dyDescent="0.25">
      <c r="A58" s="3">
        <v>53</v>
      </c>
      <c r="B58" s="3" t="s">
        <v>745</v>
      </c>
      <c r="C58" s="3"/>
      <c r="D58" s="3"/>
      <c r="E58" s="3"/>
      <c r="F58" s="3"/>
      <c r="G58" s="3">
        <v>2</v>
      </c>
      <c r="H58" s="3">
        <v>36</v>
      </c>
      <c r="I58" s="3"/>
      <c r="J58" s="3"/>
      <c r="K58" s="3"/>
      <c r="L58" s="3"/>
      <c r="M58" s="3"/>
      <c r="N58" s="3"/>
      <c r="O58" s="3"/>
      <c r="P58" s="3"/>
    </row>
    <row r="59" spans="1:16" x14ac:dyDescent="0.25">
      <c r="A59" s="6">
        <v>54</v>
      </c>
      <c r="B59" s="3" t="s">
        <v>283</v>
      </c>
      <c r="C59" s="3" t="s">
        <v>376</v>
      </c>
      <c r="D59" s="3">
        <v>10</v>
      </c>
      <c r="E59" s="3"/>
      <c r="F59" s="3"/>
      <c r="G59" s="3">
        <v>3</v>
      </c>
      <c r="H59" s="3">
        <v>24</v>
      </c>
      <c r="I59" s="3">
        <v>1500</v>
      </c>
      <c r="J59" s="3">
        <v>1500</v>
      </c>
      <c r="K59" s="3"/>
      <c r="L59" s="3">
        <v>180</v>
      </c>
      <c r="M59" s="3"/>
      <c r="N59" s="3"/>
      <c r="O59" s="3"/>
      <c r="P59" s="3"/>
    </row>
    <row r="60" spans="1:16" x14ac:dyDescent="0.25">
      <c r="A60" s="3">
        <v>55</v>
      </c>
      <c r="B60" s="3" t="s">
        <v>746</v>
      </c>
      <c r="C60" s="3" t="s">
        <v>376</v>
      </c>
      <c r="D60" s="3">
        <v>30</v>
      </c>
      <c r="E60" s="3"/>
      <c r="F60" s="3"/>
      <c r="G60" s="3">
        <v>2</v>
      </c>
      <c r="H60" s="3">
        <v>24</v>
      </c>
      <c r="I60" s="3"/>
      <c r="J60" s="3"/>
      <c r="K60" s="3"/>
      <c r="L60" s="3"/>
      <c r="M60" s="3"/>
      <c r="N60" s="3"/>
      <c r="O60" s="3"/>
      <c r="P60" s="3"/>
    </row>
    <row r="61" spans="1:16" x14ac:dyDescent="0.25">
      <c r="A61" s="6">
        <v>56</v>
      </c>
      <c r="B61" s="3" t="s">
        <v>747</v>
      </c>
      <c r="C61" s="3"/>
      <c r="D61" s="3"/>
      <c r="E61" s="3"/>
      <c r="F61" s="3"/>
      <c r="G61" s="3">
        <v>5</v>
      </c>
      <c r="H61" s="3">
        <v>30</v>
      </c>
      <c r="I61" s="3"/>
      <c r="J61" s="3"/>
      <c r="K61" s="3"/>
      <c r="L61" s="3"/>
      <c r="M61" s="3"/>
      <c r="N61" s="3"/>
      <c r="O61" s="3"/>
      <c r="P61" s="3"/>
    </row>
    <row r="62" spans="1:16" x14ac:dyDescent="0.25">
      <c r="A62" s="3">
        <v>57</v>
      </c>
      <c r="B62" s="3" t="s">
        <v>748</v>
      </c>
      <c r="C62" s="3" t="s">
        <v>376</v>
      </c>
      <c r="D62" s="3">
        <v>40</v>
      </c>
      <c r="E62" s="3"/>
      <c r="F62" s="3"/>
      <c r="G62" s="3">
        <v>2</v>
      </c>
      <c r="H62" s="3">
        <v>24</v>
      </c>
      <c r="I62" s="3"/>
      <c r="J62" s="3"/>
      <c r="K62" s="3"/>
      <c r="L62" s="3"/>
      <c r="M62" s="3"/>
      <c r="N62" s="3"/>
      <c r="O62" s="3"/>
      <c r="P62" s="3"/>
    </row>
    <row r="63" spans="1:16" x14ac:dyDescent="0.25">
      <c r="A63" s="6">
        <v>58</v>
      </c>
      <c r="B63" s="3" t="s">
        <v>749</v>
      </c>
      <c r="C63" s="3"/>
      <c r="D63" s="3"/>
      <c r="E63" s="3"/>
      <c r="F63" s="3"/>
      <c r="G63" s="3">
        <v>4</v>
      </c>
      <c r="H63" s="3">
        <v>18</v>
      </c>
      <c r="I63" s="3"/>
      <c r="J63" s="3"/>
      <c r="K63" s="3"/>
      <c r="L63" s="3"/>
      <c r="M63" s="3"/>
      <c r="N63" s="3"/>
      <c r="O63" s="3"/>
      <c r="P63" s="3"/>
    </row>
    <row r="64" spans="1:16" x14ac:dyDescent="0.25">
      <c r="A64" s="3">
        <v>59</v>
      </c>
      <c r="B64" s="3" t="s">
        <v>750</v>
      </c>
      <c r="C64" s="3" t="s">
        <v>376</v>
      </c>
      <c r="D64" s="3">
        <v>20</v>
      </c>
      <c r="E64" s="3"/>
      <c r="F64" s="3"/>
      <c r="G64" s="3">
        <v>2</v>
      </c>
      <c r="H64" s="3">
        <v>24</v>
      </c>
      <c r="I64" s="3"/>
      <c r="J64" s="3"/>
      <c r="K64" s="3"/>
      <c r="L64" s="3"/>
      <c r="M64" s="3"/>
      <c r="N64" s="3"/>
      <c r="O64" s="3"/>
      <c r="P64" s="3"/>
    </row>
    <row r="65" spans="1:16" x14ac:dyDescent="0.25">
      <c r="A65" s="6">
        <v>60</v>
      </c>
      <c r="B65" s="3" t="s">
        <v>751</v>
      </c>
      <c r="C65" s="3"/>
      <c r="D65" s="3"/>
      <c r="E65" s="3"/>
      <c r="F65" s="3"/>
      <c r="G65" s="3">
        <v>4</v>
      </c>
      <c r="H65" s="3">
        <v>18</v>
      </c>
      <c r="I65" s="3"/>
      <c r="J65" s="3"/>
      <c r="K65" s="3"/>
      <c r="L65" s="3"/>
      <c r="M65" s="3"/>
      <c r="N65" s="3"/>
      <c r="O65" s="3"/>
      <c r="P65" s="3"/>
    </row>
    <row r="66" spans="1:16" x14ac:dyDescent="0.25">
      <c r="A66" s="3">
        <v>61</v>
      </c>
      <c r="B66" s="3" t="s">
        <v>661</v>
      </c>
      <c r="C66" s="3"/>
      <c r="D66" s="3"/>
      <c r="E66" s="3"/>
      <c r="F66" s="3"/>
      <c r="G66" s="3">
        <v>2</v>
      </c>
      <c r="H66" s="3">
        <v>24</v>
      </c>
      <c r="I66" s="3"/>
      <c r="J66" s="3"/>
      <c r="K66" s="3"/>
      <c r="L66" s="3"/>
      <c r="M66" s="3"/>
      <c r="N66" s="3"/>
      <c r="O66" s="3"/>
      <c r="P66" s="3"/>
    </row>
    <row r="67" spans="1:16" x14ac:dyDescent="0.25">
      <c r="A67" s="6">
        <v>62</v>
      </c>
      <c r="B67" s="3" t="s">
        <v>752</v>
      </c>
      <c r="C67" s="3"/>
      <c r="D67" s="3"/>
      <c r="E67" s="3"/>
      <c r="F67" s="3"/>
      <c r="G67" s="3">
        <v>2</v>
      </c>
      <c r="H67" s="3">
        <v>48</v>
      </c>
      <c r="I67" s="3"/>
      <c r="J67" s="3"/>
      <c r="K67" s="3"/>
      <c r="L67" s="3"/>
      <c r="M67" s="3"/>
      <c r="N67" s="3"/>
      <c r="O67" s="3"/>
      <c r="P67" s="3"/>
    </row>
    <row r="68" spans="1:16" x14ac:dyDescent="0.25">
      <c r="A68" s="3">
        <v>63</v>
      </c>
      <c r="B68" s="3" t="s">
        <v>753</v>
      </c>
      <c r="C68" s="3"/>
      <c r="D68" s="3"/>
      <c r="E68" s="3" t="s">
        <v>384</v>
      </c>
      <c r="F68" s="3">
        <v>50</v>
      </c>
      <c r="G68" s="3">
        <v>7</v>
      </c>
      <c r="H68" s="3">
        <v>24</v>
      </c>
      <c r="I68" s="3"/>
      <c r="J68" s="3"/>
      <c r="K68" s="3"/>
      <c r="L68" s="3"/>
      <c r="M68" s="3">
        <v>1000</v>
      </c>
      <c r="N68" s="3">
        <v>1000</v>
      </c>
      <c r="O68" s="3"/>
      <c r="P68" s="3">
        <v>144</v>
      </c>
    </row>
    <row r="69" spans="1:16" x14ac:dyDescent="0.25">
      <c r="A69" s="6">
        <v>64</v>
      </c>
      <c r="B69" s="3" t="s">
        <v>754</v>
      </c>
      <c r="C69" s="3"/>
      <c r="D69" s="3"/>
      <c r="E69" s="3"/>
      <c r="F69" s="3"/>
      <c r="G69" s="3">
        <v>0.5</v>
      </c>
      <c r="H69" s="3">
        <v>36</v>
      </c>
      <c r="I69" s="3"/>
      <c r="J69" s="3"/>
      <c r="K69" s="3"/>
      <c r="L69" s="3"/>
      <c r="M69" s="3"/>
      <c r="N69" s="3"/>
      <c r="O69" s="3"/>
      <c r="P69" s="3"/>
    </row>
    <row r="70" spans="1:16" x14ac:dyDescent="0.25">
      <c r="A70" s="3">
        <v>65</v>
      </c>
      <c r="B70" s="3" t="s">
        <v>755</v>
      </c>
      <c r="C70" s="3"/>
      <c r="D70" s="3"/>
      <c r="E70" s="3" t="s">
        <v>384</v>
      </c>
      <c r="F70" s="3">
        <v>80</v>
      </c>
      <c r="G70" s="3">
        <v>2</v>
      </c>
      <c r="H70" s="3">
        <v>24</v>
      </c>
      <c r="I70" s="3"/>
      <c r="J70" s="3"/>
      <c r="K70" s="3"/>
      <c r="L70" s="3"/>
      <c r="M70" s="3">
        <v>400</v>
      </c>
      <c r="N70" s="3">
        <v>400</v>
      </c>
      <c r="O70" s="3"/>
      <c r="P70" s="3">
        <v>98</v>
      </c>
    </row>
    <row r="71" spans="1:16" x14ac:dyDescent="0.25">
      <c r="A71" s="6">
        <v>66</v>
      </c>
      <c r="B71" s="3" t="s">
        <v>756</v>
      </c>
      <c r="C71" s="3"/>
      <c r="D71" s="3"/>
      <c r="E71" s="3"/>
      <c r="F71" s="3"/>
      <c r="G71" s="3">
        <v>1</v>
      </c>
      <c r="H71" s="3">
        <v>12</v>
      </c>
      <c r="I71" s="3"/>
      <c r="J71" s="3"/>
      <c r="K71" s="3"/>
      <c r="L71" s="3"/>
      <c r="M71" s="3"/>
      <c r="N71" s="3"/>
      <c r="O71" s="3"/>
      <c r="P71" s="3"/>
    </row>
    <row r="72" spans="1:16" x14ac:dyDescent="0.25">
      <c r="A72" s="3">
        <v>67</v>
      </c>
      <c r="B72" s="3" t="s">
        <v>757</v>
      </c>
      <c r="C72" s="3" t="s">
        <v>376</v>
      </c>
      <c r="D72" s="3">
        <v>100</v>
      </c>
      <c r="E72" s="3" t="s">
        <v>384</v>
      </c>
      <c r="F72" s="3">
        <v>80</v>
      </c>
      <c r="G72" s="3">
        <v>0.1</v>
      </c>
      <c r="H72" s="3">
        <v>12</v>
      </c>
      <c r="I72" s="3"/>
      <c r="J72" s="3"/>
      <c r="K72" s="3"/>
      <c r="L72" s="3"/>
      <c r="M72" s="3"/>
      <c r="N72" s="3"/>
      <c r="O72" s="3"/>
      <c r="P72" s="3"/>
    </row>
    <row r="73" spans="1:16" x14ac:dyDescent="0.25">
      <c r="A73" s="6">
        <v>68</v>
      </c>
      <c r="B73" s="3" t="s">
        <v>758</v>
      </c>
      <c r="C73" s="3"/>
      <c r="D73" s="3"/>
      <c r="E73" s="3" t="s">
        <v>384</v>
      </c>
      <c r="F73" s="3">
        <v>30</v>
      </c>
      <c r="G73" s="3">
        <v>1</v>
      </c>
      <c r="H73" s="3">
        <v>36</v>
      </c>
      <c r="I73" s="3"/>
      <c r="J73" s="3"/>
      <c r="K73" s="3"/>
      <c r="L73" s="3"/>
      <c r="M73" s="3"/>
      <c r="N73" s="3"/>
      <c r="O73" s="3"/>
      <c r="P73" s="3"/>
    </row>
    <row r="74" spans="1:16" x14ac:dyDescent="0.25">
      <c r="A74" s="3">
        <v>69</v>
      </c>
      <c r="B74" s="3" t="s">
        <v>759</v>
      </c>
      <c r="C74" s="3" t="s">
        <v>376</v>
      </c>
      <c r="D74" s="3">
        <v>30</v>
      </c>
      <c r="E74" s="3"/>
      <c r="F74" s="3"/>
      <c r="G74" s="3">
        <v>2</v>
      </c>
      <c r="H74" s="3">
        <v>12</v>
      </c>
      <c r="I74" s="3"/>
      <c r="J74" s="3"/>
      <c r="K74" s="3"/>
      <c r="L74" s="3"/>
      <c r="M74" s="3"/>
      <c r="N74" s="3"/>
      <c r="O74" s="3"/>
      <c r="P74" s="3"/>
    </row>
    <row r="75" spans="1:16" x14ac:dyDescent="0.25">
      <c r="A75" s="6">
        <v>70</v>
      </c>
      <c r="B75" s="3" t="s">
        <v>760</v>
      </c>
      <c r="C75" s="3"/>
      <c r="D75" s="3"/>
      <c r="E75" s="3" t="s">
        <v>384</v>
      </c>
      <c r="F75" s="3">
        <v>80</v>
      </c>
      <c r="G75" s="3"/>
      <c r="H75" s="3"/>
      <c r="I75" s="3"/>
      <c r="J75" s="3"/>
      <c r="K75" s="3"/>
      <c r="L75" s="3"/>
      <c r="M75" s="3"/>
      <c r="N75" s="3"/>
      <c r="O75" s="3"/>
      <c r="P75" s="3"/>
    </row>
    <row r="76" spans="1:16" x14ac:dyDescent="0.25">
      <c r="A76" s="3">
        <v>71</v>
      </c>
      <c r="B76" s="3" t="s">
        <v>761</v>
      </c>
      <c r="C76" s="3"/>
      <c r="D76" s="3"/>
      <c r="E76" s="3" t="s">
        <v>31</v>
      </c>
      <c r="F76" s="3">
        <v>50</v>
      </c>
      <c r="G76" s="3">
        <v>2.5</v>
      </c>
      <c r="H76" s="3">
        <v>36</v>
      </c>
      <c r="I76" s="3"/>
      <c r="J76" s="3"/>
      <c r="K76" s="3"/>
      <c r="L76" s="3"/>
      <c r="M76" s="3"/>
      <c r="N76" s="3"/>
      <c r="O76" s="3"/>
      <c r="P76" s="3"/>
    </row>
    <row r="77" spans="1:16" x14ac:dyDescent="0.25">
      <c r="A77" s="6">
        <v>72</v>
      </c>
      <c r="B77" s="3" t="s">
        <v>762</v>
      </c>
      <c r="C77" s="3"/>
      <c r="D77" s="3"/>
      <c r="E77" s="3"/>
      <c r="F77" s="3"/>
      <c r="G77" s="3">
        <v>5</v>
      </c>
      <c r="H77" s="3">
        <v>36</v>
      </c>
      <c r="I77" s="3"/>
      <c r="J77" s="3"/>
      <c r="K77" s="3"/>
      <c r="L77" s="3"/>
      <c r="M77" s="3"/>
      <c r="N77" s="3"/>
      <c r="O77" s="3"/>
      <c r="P77" s="3"/>
    </row>
    <row r="78" spans="1:16" x14ac:dyDescent="0.25">
      <c r="A78" s="3">
        <v>73</v>
      </c>
      <c r="B78" s="3" t="s">
        <v>763</v>
      </c>
      <c r="C78" s="3"/>
      <c r="D78" s="3"/>
      <c r="E78" s="3" t="s">
        <v>384</v>
      </c>
      <c r="F78" s="3">
        <v>100</v>
      </c>
      <c r="G78" s="3"/>
      <c r="H78" s="3"/>
      <c r="I78" s="3"/>
      <c r="J78" s="3"/>
      <c r="K78" s="3"/>
      <c r="L78" s="3"/>
      <c r="M78" s="3">
        <v>500</v>
      </c>
      <c r="N78" s="3">
        <v>500</v>
      </c>
      <c r="O78" s="3"/>
      <c r="P78" s="3">
        <v>96</v>
      </c>
    </row>
    <row r="79" spans="1:16" x14ac:dyDescent="0.25">
      <c r="A79" s="6">
        <v>74</v>
      </c>
      <c r="B79" s="3" t="s">
        <v>764</v>
      </c>
      <c r="C79" s="3"/>
      <c r="D79" s="3"/>
      <c r="E79" s="3" t="s">
        <v>581</v>
      </c>
      <c r="F79" s="3">
        <v>100</v>
      </c>
      <c r="G79" s="3"/>
      <c r="H79" s="3"/>
      <c r="I79" s="3"/>
      <c r="J79" s="3"/>
      <c r="K79" s="3"/>
      <c r="L79" s="3"/>
      <c r="M79" s="3">
        <v>500</v>
      </c>
      <c r="N79" s="3">
        <v>500</v>
      </c>
      <c r="O79" s="3"/>
      <c r="P79" s="3">
        <v>96</v>
      </c>
    </row>
    <row r="80" spans="1:16" x14ac:dyDescent="0.25">
      <c r="A80" s="3">
        <v>75</v>
      </c>
      <c r="B80" s="3" t="s">
        <v>146</v>
      </c>
      <c r="C80" s="3" t="s">
        <v>376</v>
      </c>
      <c r="D80" s="3">
        <v>100</v>
      </c>
      <c r="E80" s="3"/>
      <c r="F80" s="3"/>
      <c r="G80" s="3">
        <v>1</v>
      </c>
      <c r="H80" s="3">
        <v>36</v>
      </c>
      <c r="I80" s="3"/>
      <c r="J80" s="3"/>
      <c r="K80" s="3"/>
      <c r="L80" s="3"/>
      <c r="M80" s="3"/>
      <c r="N80" s="3"/>
      <c r="O80" s="3"/>
      <c r="P80" s="3"/>
    </row>
    <row r="81" spans="1:16" x14ac:dyDescent="0.25">
      <c r="A81" s="6">
        <v>76</v>
      </c>
      <c r="B81" s="3" t="s">
        <v>765</v>
      </c>
      <c r="C81" s="3" t="s">
        <v>376</v>
      </c>
      <c r="D81" s="3">
        <v>101</v>
      </c>
      <c r="E81" s="3" t="s">
        <v>384</v>
      </c>
      <c r="F81" s="3">
        <v>100</v>
      </c>
      <c r="G81" s="3">
        <v>1</v>
      </c>
      <c r="H81" s="3">
        <v>24</v>
      </c>
      <c r="I81" s="3"/>
      <c r="J81" s="3"/>
      <c r="K81" s="3"/>
      <c r="L81" s="3"/>
      <c r="M81" s="3"/>
      <c r="N81" s="3"/>
      <c r="O81" s="3"/>
      <c r="P81" s="3"/>
    </row>
    <row r="82" spans="1:16" x14ac:dyDescent="0.25">
      <c r="A82" s="3">
        <v>77</v>
      </c>
      <c r="B82" s="3" t="s">
        <v>766</v>
      </c>
      <c r="C82" s="3"/>
      <c r="D82" s="3"/>
      <c r="E82" s="3" t="s">
        <v>31</v>
      </c>
      <c r="F82" s="3">
        <v>90</v>
      </c>
      <c r="G82" s="3">
        <v>1.5</v>
      </c>
      <c r="H82" s="3">
        <v>36</v>
      </c>
      <c r="I82" s="3"/>
      <c r="J82" s="3"/>
      <c r="K82" s="3"/>
      <c r="L82" s="3"/>
      <c r="M82" s="3"/>
      <c r="N82" s="3"/>
      <c r="O82" s="3"/>
      <c r="P82" s="3"/>
    </row>
    <row r="83" spans="1:16" x14ac:dyDescent="0.25">
      <c r="A83" s="6">
        <v>78</v>
      </c>
      <c r="B83" s="3" t="s">
        <v>767</v>
      </c>
      <c r="C83" s="3" t="s">
        <v>376</v>
      </c>
      <c r="D83" s="3">
        <v>40</v>
      </c>
      <c r="E83" s="3"/>
      <c r="F83" s="3"/>
      <c r="G83" s="3">
        <v>2</v>
      </c>
      <c r="H83" s="3">
        <v>48</v>
      </c>
      <c r="I83" s="3"/>
      <c r="J83" s="3"/>
      <c r="K83" s="3"/>
      <c r="L83" s="3"/>
      <c r="M83" s="3"/>
      <c r="N83" s="3"/>
      <c r="O83" s="3"/>
      <c r="P83" s="3"/>
    </row>
    <row r="84" spans="1:16" x14ac:dyDescent="0.25">
      <c r="A84" s="3">
        <v>79</v>
      </c>
      <c r="B84" s="3" t="s">
        <v>768</v>
      </c>
      <c r="C84" s="3"/>
      <c r="D84" s="3"/>
      <c r="E84" s="3" t="s">
        <v>31</v>
      </c>
      <c r="F84" s="3">
        <v>100</v>
      </c>
      <c r="G84" s="3">
        <v>8</v>
      </c>
      <c r="H84" s="3">
        <v>24</v>
      </c>
      <c r="I84" s="3"/>
      <c r="J84" s="3"/>
      <c r="K84" s="3"/>
      <c r="L84" s="3"/>
      <c r="M84" s="3">
        <v>1500</v>
      </c>
      <c r="N84" s="3">
        <v>1500</v>
      </c>
      <c r="O84" s="3"/>
      <c r="P84" s="3">
        <v>120</v>
      </c>
    </row>
    <row r="85" spans="1:16" x14ac:dyDescent="0.25">
      <c r="A85" s="6">
        <v>80</v>
      </c>
      <c r="B85" s="3" t="s">
        <v>769</v>
      </c>
      <c r="C85" s="3"/>
      <c r="D85" s="3"/>
      <c r="E85" s="3" t="s">
        <v>384</v>
      </c>
      <c r="F85" s="3">
        <v>50</v>
      </c>
      <c r="G85" s="3">
        <v>2</v>
      </c>
      <c r="H85" s="3">
        <v>24</v>
      </c>
      <c r="I85" s="3"/>
      <c r="J85" s="3"/>
      <c r="K85" s="3"/>
      <c r="L85" s="3"/>
      <c r="M85" s="3">
        <v>500</v>
      </c>
      <c r="N85" s="3">
        <v>500</v>
      </c>
      <c r="O85" s="3"/>
      <c r="P85" s="3">
        <v>72</v>
      </c>
    </row>
    <row r="86" spans="1:16" x14ac:dyDescent="0.25">
      <c r="A86" s="3">
        <v>81</v>
      </c>
      <c r="B86" s="3" t="s">
        <v>770</v>
      </c>
      <c r="C86" s="3"/>
      <c r="D86" s="3"/>
      <c r="E86" s="3" t="s">
        <v>384</v>
      </c>
      <c r="F86" s="3">
        <v>50</v>
      </c>
      <c r="G86" s="3"/>
      <c r="H86" s="3"/>
      <c r="I86" s="3"/>
      <c r="J86" s="3"/>
      <c r="K86" s="3"/>
      <c r="L86" s="3"/>
      <c r="M86" s="3"/>
      <c r="N86" s="3"/>
      <c r="O86" s="3"/>
      <c r="P86" s="3"/>
    </row>
    <row r="87" spans="1:16" x14ac:dyDescent="0.25">
      <c r="A87" s="6">
        <v>82</v>
      </c>
      <c r="B87" s="3" t="s">
        <v>771</v>
      </c>
      <c r="C87" s="3"/>
      <c r="D87" s="3"/>
      <c r="E87" s="3"/>
      <c r="F87" s="3"/>
      <c r="G87" s="3">
        <v>13</v>
      </c>
      <c r="H87" s="3">
        <v>36</v>
      </c>
      <c r="I87" s="3"/>
      <c r="J87" s="3"/>
      <c r="K87" s="3"/>
      <c r="L87" s="3"/>
      <c r="M87" s="3"/>
      <c r="N87" s="3"/>
      <c r="O87" s="3"/>
      <c r="P87" s="3"/>
    </row>
    <row r="88" spans="1:16" x14ac:dyDescent="0.25">
      <c r="A88" s="3">
        <v>83</v>
      </c>
      <c r="B88" s="3" t="s">
        <v>772</v>
      </c>
      <c r="C88" s="3"/>
      <c r="D88" s="3"/>
      <c r="E88" s="3"/>
      <c r="F88" s="3"/>
      <c r="G88" s="3">
        <v>2</v>
      </c>
      <c r="H88" s="3">
        <v>48</v>
      </c>
      <c r="I88" s="3"/>
      <c r="J88" s="3"/>
      <c r="K88" s="3"/>
      <c r="L88" s="3"/>
      <c r="M88" s="3"/>
      <c r="N88" s="3"/>
      <c r="O88" s="3"/>
      <c r="P88" s="3"/>
    </row>
    <row r="89" spans="1:16" x14ac:dyDescent="0.25">
      <c r="A89" s="6">
        <v>84</v>
      </c>
      <c r="B89" s="3" t="s">
        <v>773</v>
      </c>
      <c r="C89" s="3"/>
      <c r="D89" s="3"/>
      <c r="E89" s="3" t="s">
        <v>384</v>
      </c>
      <c r="F89" s="3">
        <v>80</v>
      </c>
      <c r="G89" s="3">
        <v>1</v>
      </c>
      <c r="H89" s="3">
        <v>36</v>
      </c>
      <c r="I89" s="3"/>
      <c r="J89" s="3"/>
      <c r="K89" s="3"/>
      <c r="L89" s="3"/>
      <c r="M89" s="3"/>
      <c r="N89" s="3"/>
      <c r="O89" s="3"/>
      <c r="P89" s="3"/>
    </row>
    <row r="90" spans="1:16" x14ac:dyDescent="0.25">
      <c r="A90" s="3">
        <v>85</v>
      </c>
      <c r="B90" s="3" t="s">
        <v>95</v>
      </c>
      <c r="C90" s="3"/>
      <c r="D90" s="3"/>
      <c r="E90" s="3"/>
      <c r="F90" s="3"/>
      <c r="G90" s="3">
        <v>7</v>
      </c>
      <c r="H90" s="3">
        <v>24</v>
      </c>
      <c r="I90" s="3"/>
      <c r="J90" s="3"/>
      <c r="K90" s="3"/>
      <c r="L90" s="3"/>
      <c r="M90" s="3"/>
      <c r="N90" s="3"/>
      <c r="O90" s="3"/>
      <c r="P90" s="3"/>
    </row>
    <row r="91" spans="1:16" x14ac:dyDescent="0.25">
      <c r="A91" s="6">
        <v>86</v>
      </c>
      <c r="B91" s="3" t="s">
        <v>774</v>
      </c>
      <c r="C91" s="3"/>
      <c r="D91" s="3"/>
      <c r="E91" s="3" t="s">
        <v>31</v>
      </c>
      <c r="F91" s="3">
        <v>70</v>
      </c>
      <c r="G91" s="3"/>
      <c r="H91" s="3"/>
      <c r="I91" s="3"/>
      <c r="J91" s="3"/>
      <c r="K91" s="3"/>
      <c r="L91" s="3"/>
      <c r="M91" s="3"/>
      <c r="N91" s="3"/>
      <c r="O91" s="3"/>
      <c r="P91" s="3"/>
    </row>
    <row r="92" spans="1:16" x14ac:dyDescent="0.25">
      <c r="A92" s="3">
        <v>87</v>
      </c>
      <c r="B92" s="3" t="s">
        <v>775</v>
      </c>
      <c r="C92" s="3"/>
      <c r="D92" s="3"/>
      <c r="E92" s="3"/>
      <c r="F92" s="3"/>
      <c r="G92" s="3">
        <v>4</v>
      </c>
      <c r="H92" s="3">
        <v>42</v>
      </c>
      <c r="I92" s="3"/>
      <c r="J92" s="3"/>
      <c r="K92" s="3"/>
      <c r="L92" s="3"/>
      <c r="M92" s="3"/>
      <c r="N92" s="3"/>
      <c r="O92" s="3"/>
      <c r="P92" s="3"/>
    </row>
    <row r="93" spans="1:16" x14ac:dyDescent="0.25">
      <c r="A93" s="6">
        <v>88</v>
      </c>
      <c r="B93" s="3" t="s">
        <v>776</v>
      </c>
      <c r="C93" s="3"/>
      <c r="D93" s="3"/>
      <c r="E93" s="3"/>
      <c r="F93" s="3"/>
      <c r="G93" s="3">
        <v>1</v>
      </c>
      <c r="H93" s="3">
        <v>30</v>
      </c>
      <c r="I93" s="3"/>
      <c r="J93" s="3"/>
      <c r="K93" s="3"/>
      <c r="L93" s="3"/>
      <c r="M93" s="3"/>
      <c r="N93" s="3"/>
      <c r="O93" s="3"/>
      <c r="P93" s="3"/>
    </row>
    <row r="94" spans="1:16" x14ac:dyDescent="0.25">
      <c r="A94" s="3">
        <v>89</v>
      </c>
      <c r="B94" s="3" t="s">
        <v>777</v>
      </c>
      <c r="C94" s="3"/>
      <c r="D94" s="3"/>
      <c r="E94" s="3" t="s">
        <v>31</v>
      </c>
      <c r="F94" s="3">
        <v>80</v>
      </c>
      <c r="G94" s="3">
        <v>3</v>
      </c>
      <c r="H94" s="3">
        <v>36</v>
      </c>
      <c r="I94" s="3"/>
      <c r="J94" s="3"/>
      <c r="K94" s="3"/>
      <c r="L94" s="3"/>
      <c r="M94" s="3"/>
      <c r="N94" s="3"/>
      <c r="O94" s="3"/>
      <c r="P94" s="3"/>
    </row>
    <row r="95" spans="1:16" x14ac:dyDescent="0.25">
      <c r="A95" s="6">
        <v>90</v>
      </c>
      <c r="B95" s="3" t="s">
        <v>642</v>
      </c>
      <c r="C95" s="3"/>
      <c r="D95" s="3"/>
      <c r="E95" s="3" t="s">
        <v>161</v>
      </c>
      <c r="F95" s="3">
        <v>70</v>
      </c>
      <c r="G95" s="3"/>
      <c r="H95" s="3"/>
      <c r="I95" s="3"/>
      <c r="J95" s="3"/>
      <c r="K95" s="3"/>
      <c r="L95" s="3"/>
      <c r="M95" s="3"/>
      <c r="N95" s="3"/>
      <c r="O95" s="3"/>
      <c r="P95" s="3"/>
    </row>
    <row r="96" spans="1:16" x14ac:dyDescent="0.25">
      <c r="A96" s="3">
        <v>91</v>
      </c>
      <c r="B96" s="3" t="s">
        <v>778</v>
      </c>
      <c r="C96" s="3"/>
      <c r="D96" s="3"/>
      <c r="E96" s="3"/>
      <c r="F96" s="3"/>
      <c r="G96" s="3">
        <v>5</v>
      </c>
      <c r="H96" s="3">
        <v>24</v>
      </c>
      <c r="I96" s="3"/>
      <c r="J96" s="3"/>
      <c r="K96" s="3"/>
      <c r="L96" s="3"/>
      <c r="M96" s="3"/>
      <c r="N96" s="3"/>
      <c r="O96" s="3"/>
      <c r="P96" s="3"/>
    </row>
    <row r="97" spans="1:16" x14ac:dyDescent="0.25">
      <c r="A97" s="6">
        <v>92</v>
      </c>
      <c r="B97" s="3" t="s">
        <v>779</v>
      </c>
      <c r="C97" s="3"/>
      <c r="D97" s="3"/>
      <c r="E97" s="3"/>
      <c r="F97" s="3"/>
      <c r="G97" s="3">
        <v>14</v>
      </c>
      <c r="H97" s="3">
        <v>36</v>
      </c>
      <c r="I97" s="3"/>
      <c r="J97" s="3"/>
      <c r="K97" s="3"/>
      <c r="L97" s="3"/>
      <c r="M97" s="3"/>
      <c r="N97" s="3"/>
      <c r="O97" s="3"/>
      <c r="P97" s="3"/>
    </row>
    <row r="98" spans="1:16" x14ac:dyDescent="0.25">
      <c r="A98" s="3">
        <v>93</v>
      </c>
      <c r="B98" s="3" t="s">
        <v>780</v>
      </c>
      <c r="C98" s="3"/>
      <c r="D98" s="3"/>
      <c r="E98" s="3"/>
      <c r="F98" s="3"/>
      <c r="G98" s="3">
        <v>4</v>
      </c>
      <c r="H98" s="3">
        <v>36</v>
      </c>
      <c r="I98" s="3"/>
      <c r="J98" s="3"/>
      <c r="K98" s="3"/>
      <c r="L98" s="3"/>
      <c r="M98" s="3"/>
      <c r="N98" s="3"/>
      <c r="O98" s="3"/>
      <c r="P98" s="3"/>
    </row>
    <row r="99" spans="1:16" x14ac:dyDescent="0.25">
      <c r="A99" s="6">
        <v>94</v>
      </c>
      <c r="B99" s="3" t="s">
        <v>781</v>
      </c>
      <c r="C99" s="3"/>
      <c r="D99" s="3"/>
      <c r="E99" s="3" t="s">
        <v>723</v>
      </c>
      <c r="F99" s="3">
        <v>70</v>
      </c>
      <c r="G99" s="3">
        <v>4</v>
      </c>
      <c r="H99" s="3">
        <v>36</v>
      </c>
      <c r="I99" s="3"/>
      <c r="J99" s="3"/>
      <c r="K99" s="3"/>
      <c r="L99" s="3"/>
      <c r="M99" s="3"/>
      <c r="N99" s="3"/>
      <c r="O99" s="3"/>
      <c r="P99" s="3"/>
    </row>
    <row r="100" spans="1:16" x14ac:dyDescent="0.25">
      <c r="A100" s="3">
        <v>95</v>
      </c>
      <c r="B100" s="3" t="s">
        <v>782</v>
      </c>
      <c r="C100" s="3"/>
      <c r="D100" s="3"/>
      <c r="E100" s="3"/>
      <c r="F100" s="3"/>
      <c r="G100" s="3">
        <v>4</v>
      </c>
      <c r="H100" s="3">
        <v>42</v>
      </c>
      <c r="I100" s="3"/>
      <c r="J100" s="3"/>
      <c r="K100" s="3"/>
      <c r="L100" s="3"/>
      <c r="M100" s="3"/>
      <c r="N100" s="3"/>
      <c r="O100" s="3"/>
      <c r="P100" s="3"/>
    </row>
    <row r="101" spans="1:16" x14ac:dyDescent="0.25">
      <c r="A101" s="6">
        <v>96</v>
      </c>
      <c r="B101" s="3" t="s">
        <v>783</v>
      </c>
      <c r="C101" s="3"/>
      <c r="D101" s="3"/>
      <c r="E101" s="3"/>
      <c r="F101" s="3"/>
      <c r="G101" s="3">
        <v>3</v>
      </c>
      <c r="H101" s="3">
        <v>24</v>
      </c>
      <c r="I101" s="3"/>
      <c r="J101" s="3"/>
      <c r="K101" s="3"/>
      <c r="L101" s="3"/>
      <c r="M101" s="3"/>
      <c r="N101" s="3"/>
      <c r="O101" s="3"/>
      <c r="P101" s="3"/>
    </row>
    <row r="102" spans="1:16" x14ac:dyDescent="0.25">
      <c r="A102" s="3">
        <v>97</v>
      </c>
      <c r="B102" s="3" t="s">
        <v>742</v>
      </c>
      <c r="C102" s="3"/>
      <c r="D102" s="3"/>
      <c r="E102" s="3" t="s">
        <v>384</v>
      </c>
      <c r="F102" s="3">
        <v>30</v>
      </c>
      <c r="G102" s="3">
        <v>2</v>
      </c>
      <c r="H102" s="3">
        <v>24</v>
      </c>
      <c r="I102" s="3"/>
      <c r="J102" s="3"/>
      <c r="K102" s="3"/>
      <c r="L102" s="3"/>
      <c r="M102" s="3"/>
      <c r="N102" s="3"/>
      <c r="O102" s="3"/>
      <c r="P102" s="3"/>
    </row>
    <row r="103" spans="1:16" x14ac:dyDescent="0.25">
      <c r="A103" s="6">
        <v>98</v>
      </c>
      <c r="B103" s="3" t="s">
        <v>784</v>
      </c>
      <c r="C103" s="3"/>
      <c r="D103" s="3"/>
      <c r="E103" s="3" t="s">
        <v>384</v>
      </c>
      <c r="F103" s="3">
        <v>50</v>
      </c>
      <c r="G103" s="3">
        <v>0.5</v>
      </c>
      <c r="H103" s="3">
        <v>30</v>
      </c>
      <c r="I103" s="3"/>
      <c r="J103" s="3"/>
      <c r="K103" s="3"/>
      <c r="L103" s="3"/>
      <c r="M103" s="3"/>
      <c r="N103" s="3"/>
      <c r="O103" s="3"/>
      <c r="P103" s="3"/>
    </row>
    <row r="104" spans="1:16" x14ac:dyDescent="0.25">
      <c r="A104" s="3">
        <v>99</v>
      </c>
      <c r="B104" s="3" t="s">
        <v>785</v>
      </c>
      <c r="C104" s="3"/>
      <c r="D104" s="3"/>
      <c r="E104" s="3" t="s">
        <v>31</v>
      </c>
      <c r="F104" s="3">
        <v>40</v>
      </c>
      <c r="G104" s="3"/>
      <c r="H104" s="3"/>
      <c r="I104" s="3"/>
      <c r="J104" s="3"/>
      <c r="K104" s="3"/>
      <c r="L104" s="3"/>
      <c r="M104" s="3"/>
      <c r="N104" s="3"/>
      <c r="O104" s="3"/>
      <c r="P104" s="3"/>
    </row>
    <row r="105" spans="1:16" ht="30" x14ac:dyDescent="0.25">
      <c r="A105" s="6">
        <v>100</v>
      </c>
      <c r="B105" s="3" t="s">
        <v>547</v>
      </c>
      <c r="C105" s="3"/>
      <c r="D105" s="3"/>
      <c r="E105" s="15" t="s">
        <v>68</v>
      </c>
      <c r="F105" s="3">
        <v>80</v>
      </c>
      <c r="G105" s="3">
        <v>8</v>
      </c>
      <c r="H105" s="3">
        <v>36</v>
      </c>
      <c r="I105" s="3"/>
      <c r="J105" s="3"/>
      <c r="K105" s="3"/>
      <c r="L105" s="3"/>
      <c r="M105" s="3">
        <v>1500</v>
      </c>
      <c r="N105" s="3"/>
      <c r="O105" s="3">
        <v>1500</v>
      </c>
      <c r="P105" s="3">
        <v>120</v>
      </c>
    </row>
    <row r="106" spans="1:16" s="47" customFormat="1" x14ac:dyDescent="0.25">
      <c r="A106" s="3">
        <v>101</v>
      </c>
      <c r="B106" s="3" t="s">
        <v>513</v>
      </c>
      <c r="C106" s="3"/>
      <c r="D106" s="3"/>
      <c r="E106" s="3" t="s">
        <v>31</v>
      </c>
      <c r="F106" s="3">
        <v>40</v>
      </c>
      <c r="G106" s="3"/>
      <c r="H106" s="3"/>
      <c r="I106" s="3"/>
      <c r="J106" s="3"/>
      <c r="K106" s="3"/>
      <c r="L106" s="3"/>
      <c r="M106" s="3"/>
      <c r="N106" s="3"/>
      <c r="O106" s="3"/>
      <c r="P106" s="3"/>
    </row>
    <row r="107" spans="1:16" x14ac:dyDescent="0.25">
      <c r="A107" s="6">
        <v>102</v>
      </c>
      <c r="B107" s="3" t="s">
        <v>786</v>
      </c>
      <c r="C107" s="3" t="s">
        <v>376</v>
      </c>
      <c r="D107" s="3">
        <v>40</v>
      </c>
      <c r="E107" s="3"/>
      <c r="F107" s="3"/>
      <c r="G107" s="3"/>
      <c r="H107" s="3"/>
      <c r="I107" s="3"/>
      <c r="J107" s="3"/>
      <c r="K107" s="3"/>
      <c r="L107" s="3"/>
      <c r="M107" s="3"/>
      <c r="N107" s="3"/>
      <c r="O107" s="3"/>
      <c r="P107" s="3"/>
    </row>
    <row r="108" spans="1:16" x14ac:dyDescent="0.25">
      <c r="A108" s="3">
        <v>103</v>
      </c>
      <c r="B108" s="3" t="s">
        <v>787</v>
      </c>
      <c r="C108" s="3"/>
      <c r="D108" s="3"/>
      <c r="E108" s="3"/>
      <c r="F108" s="3"/>
      <c r="G108" s="3">
        <v>8</v>
      </c>
      <c r="H108" s="3">
        <v>36</v>
      </c>
      <c r="I108" s="3"/>
      <c r="J108" s="3"/>
      <c r="K108" s="3"/>
      <c r="L108" s="3"/>
      <c r="M108" s="3">
        <v>1000</v>
      </c>
      <c r="N108" s="3">
        <v>1000</v>
      </c>
      <c r="O108" s="3"/>
      <c r="P108" s="3">
        <v>60</v>
      </c>
    </row>
    <row r="109" spans="1:16" x14ac:dyDescent="0.25">
      <c r="A109" s="6">
        <v>104</v>
      </c>
      <c r="B109" s="3" t="s">
        <v>788</v>
      </c>
      <c r="C109" s="3"/>
      <c r="D109" s="3"/>
      <c r="E109" s="3"/>
      <c r="F109" s="3"/>
      <c r="G109" s="3">
        <v>5</v>
      </c>
      <c r="H109" s="3">
        <v>30</v>
      </c>
      <c r="I109" s="3"/>
      <c r="J109" s="3"/>
      <c r="K109" s="3"/>
      <c r="L109" s="3"/>
      <c r="M109" s="3"/>
      <c r="N109" s="3"/>
      <c r="O109" s="3"/>
      <c r="P109" s="3"/>
    </row>
    <row r="110" spans="1:16" x14ac:dyDescent="0.25">
      <c r="A110" s="3">
        <v>105</v>
      </c>
      <c r="B110" s="3" t="s">
        <v>789</v>
      </c>
      <c r="C110" s="3"/>
      <c r="D110" s="3"/>
      <c r="E110" s="3"/>
      <c r="F110" s="3"/>
      <c r="G110" s="3">
        <v>10</v>
      </c>
      <c r="H110" s="3">
        <v>36</v>
      </c>
      <c r="I110" s="3"/>
      <c r="J110" s="3"/>
      <c r="K110" s="3"/>
      <c r="L110" s="3"/>
      <c r="M110" s="3">
        <v>1500</v>
      </c>
      <c r="N110" s="3">
        <v>1500</v>
      </c>
      <c r="O110" s="3"/>
      <c r="P110" s="3">
        <v>36</v>
      </c>
    </row>
    <row r="111" spans="1:16" x14ac:dyDescent="0.25">
      <c r="A111" s="6">
        <v>106</v>
      </c>
      <c r="B111" s="3" t="s">
        <v>790</v>
      </c>
      <c r="C111" s="3"/>
      <c r="D111" s="3"/>
      <c r="E111" s="3" t="s">
        <v>161</v>
      </c>
      <c r="F111" s="3">
        <v>80</v>
      </c>
      <c r="G111" s="3">
        <v>3</v>
      </c>
      <c r="H111" s="3">
        <v>12</v>
      </c>
      <c r="I111" s="3"/>
      <c r="J111" s="3"/>
      <c r="K111" s="3"/>
      <c r="L111" s="3"/>
      <c r="M111" s="3"/>
      <c r="N111" s="3"/>
      <c r="O111" s="3"/>
      <c r="P111" s="3"/>
    </row>
    <row r="112" spans="1:16" x14ac:dyDescent="0.25">
      <c r="A112" s="3">
        <v>107</v>
      </c>
      <c r="B112" s="3" t="s">
        <v>791</v>
      </c>
      <c r="C112" s="3"/>
      <c r="D112" s="3"/>
      <c r="E112" s="3"/>
      <c r="F112" s="3"/>
      <c r="G112" s="3">
        <v>1</v>
      </c>
      <c r="H112" s="3">
        <v>36</v>
      </c>
      <c r="I112" s="3"/>
      <c r="J112" s="3"/>
      <c r="K112" s="3"/>
      <c r="L112" s="3"/>
      <c r="M112" s="3"/>
      <c r="N112" s="3"/>
      <c r="O112" s="3"/>
      <c r="P112" s="3"/>
    </row>
    <row r="113" spans="1:16" x14ac:dyDescent="0.25">
      <c r="A113" s="6">
        <v>108</v>
      </c>
      <c r="B113" s="3" t="s">
        <v>792</v>
      </c>
      <c r="C113" s="3"/>
      <c r="D113" s="3"/>
      <c r="E113" s="3" t="s">
        <v>31</v>
      </c>
      <c r="F113" s="3">
        <v>100</v>
      </c>
      <c r="G113" s="3">
        <v>0.8</v>
      </c>
      <c r="H113" s="3">
        <v>36</v>
      </c>
      <c r="I113" s="3"/>
      <c r="J113" s="3"/>
      <c r="K113" s="3"/>
      <c r="L113" s="3"/>
      <c r="M113" s="3"/>
      <c r="N113" s="3"/>
      <c r="O113" s="3"/>
      <c r="P113" s="3"/>
    </row>
    <row r="114" spans="1:16" x14ac:dyDescent="0.25">
      <c r="A114" s="19">
        <v>109</v>
      </c>
      <c r="B114" s="19" t="s">
        <v>793</v>
      </c>
      <c r="C114" s="19" t="s">
        <v>376</v>
      </c>
      <c r="D114" s="19">
        <v>70</v>
      </c>
      <c r="E114" s="19"/>
      <c r="F114" s="19"/>
      <c r="G114" s="19">
        <v>0.8</v>
      </c>
      <c r="H114" s="19">
        <v>30</v>
      </c>
      <c r="I114" s="19"/>
      <c r="J114" s="19"/>
      <c r="K114" s="19"/>
      <c r="L114" s="19"/>
      <c r="M114" s="19"/>
      <c r="N114" s="19"/>
      <c r="O114" s="19"/>
      <c r="P114" s="19"/>
    </row>
    <row r="115" spans="1:16" s="61" customFormat="1" ht="14.25" x14ac:dyDescent="0.2">
      <c r="A115" s="73"/>
      <c r="B115" s="73" t="s">
        <v>1368</v>
      </c>
      <c r="C115" s="73"/>
      <c r="D115" s="73"/>
      <c r="E115" s="73"/>
      <c r="F115" s="73"/>
      <c r="G115" s="73">
        <f>SUM(G6:G114)</f>
        <v>359.05000000000007</v>
      </c>
      <c r="H115" s="73"/>
      <c r="I115" s="73">
        <f>SUM(I6:I114)</f>
        <v>4000</v>
      </c>
      <c r="J115" s="73">
        <f t="shared" ref="J115:K115" si="0">SUM(J6:J114)</f>
        <v>4000</v>
      </c>
      <c r="K115" s="73">
        <f t="shared" si="0"/>
        <v>0</v>
      </c>
      <c r="L115" s="73"/>
      <c r="M115" s="73">
        <f>SUM(M7:M114)</f>
        <v>20550</v>
      </c>
      <c r="N115" s="73">
        <f>SUM(N7:N114)</f>
        <v>19050</v>
      </c>
      <c r="O115" s="73">
        <f>SUM(O7:O114)</f>
        <v>1500</v>
      </c>
      <c r="P115" s="73"/>
    </row>
    <row r="116" spans="1:16" x14ac:dyDescent="0.25">
      <c r="J116" s="319" t="s">
        <v>1369</v>
      </c>
      <c r="K116" s="319"/>
      <c r="L116" s="319"/>
      <c r="M116" s="319"/>
      <c r="N116" s="319"/>
      <c r="O116" s="319"/>
      <c r="P116" s="319"/>
    </row>
    <row r="117" spans="1:16" x14ac:dyDescent="0.25">
      <c r="A117" s="297" t="s">
        <v>18</v>
      </c>
      <c r="B117" s="297"/>
      <c r="C117" s="297"/>
      <c r="D117" s="297"/>
      <c r="E117" s="297"/>
      <c r="F117" s="297"/>
      <c r="G117" s="297"/>
      <c r="J117" s="297" t="s">
        <v>9</v>
      </c>
      <c r="K117" s="297"/>
      <c r="L117" s="297"/>
      <c r="M117" s="297"/>
      <c r="N117" s="297"/>
      <c r="O117" s="297"/>
      <c r="P117" s="297"/>
    </row>
  </sheetData>
  <autoFilter ref="B1:B117"/>
  <mergeCells count="24">
    <mergeCell ref="A1:G1"/>
    <mergeCell ref="A2:P2"/>
    <mergeCell ref="A3:A5"/>
    <mergeCell ref="B3:B5"/>
    <mergeCell ref="C3:D3"/>
    <mergeCell ref="E3:F3"/>
    <mergeCell ref="G3:H3"/>
    <mergeCell ref="I3:L3"/>
    <mergeCell ref="M3:P3"/>
    <mergeCell ref="C4:C5"/>
    <mergeCell ref="P4:P5"/>
    <mergeCell ref="A117:G117"/>
    <mergeCell ref="J4:K4"/>
    <mergeCell ref="L4:L5"/>
    <mergeCell ref="M4:M5"/>
    <mergeCell ref="N4:O4"/>
    <mergeCell ref="D4:D5"/>
    <mergeCell ref="E4:E5"/>
    <mergeCell ref="F4:F5"/>
    <mergeCell ref="G4:G5"/>
    <mergeCell ref="H4:H5"/>
    <mergeCell ref="I4:I5"/>
    <mergeCell ref="J116:P116"/>
    <mergeCell ref="J117:P117"/>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0"/>
  <sheetViews>
    <sheetView zoomScale="85" zoomScaleNormal="85" workbookViewId="0">
      <selection activeCell="G78" sqref="G78"/>
    </sheetView>
  </sheetViews>
  <sheetFormatPr defaultColWidth="9.140625" defaultRowHeight="15" x14ac:dyDescent="0.25"/>
  <cols>
    <col min="1" max="1" width="5.85546875" style="2" customWidth="1"/>
    <col min="2" max="2" width="23" style="2" customWidth="1"/>
    <col min="3" max="3" width="11.28515625" style="2" customWidth="1"/>
    <col min="4" max="4" width="9" style="2" customWidth="1"/>
    <col min="5" max="5" width="11.140625" style="60" customWidth="1"/>
    <col min="6" max="6" width="7.5703125" style="2" customWidth="1"/>
    <col min="7" max="7" width="8.42578125" style="2" customWidth="1"/>
    <col min="8" max="8" width="11.140625" style="2" customWidth="1"/>
    <col min="9" max="9" width="8.42578125" style="2" customWidth="1"/>
    <col min="10" max="10" width="7.28515625" style="2" customWidth="1"/>
    <col min="11" max="11" width="7.42578125" style="2" customWidth="1"/>
    <col min="12" max="12" width="8.42578125" style="2" customWidth="1"/>
    <col min="13" max="13" width="8.140625" style="2" customWidth="1"/>
    <col min="14" max="14" width="9.140625" style="2"/>
    <col min="15" max="15" width="7.42578125" style="2" customWidth="1"/>
    <col min="16" max="16" width="8" style="2" customWidth="1"/>
    <col min="17" max="16384" width="9.140625" style="2"/>
  </cols>
  <sheetData>
    <row r="1" spans="1:16" x14ac:dyDescent="0.25">
      <c r="A1" s="297" t="s">
        <v>1135</v>
      </c>
      <c r="B1" s="297"/>
      <c r="C1" s="297"/>
      <c r="D1" s="297"/>
      <c r="E1" s="297"/>
      <c r="F1" s="297"/>
      <c r="G1" s="297"/>
      <c r="H1" s="57"/>
    </row>
    <row r="2" spans="1:16" x14ac:dyDescent="0.25">
      <c r="A2" s="296" t="s">
        <v>17</v>
      </c>
      <c r="B2" s="296"/>
      <c r="C2" s="296"/>
      <c r="D2" s="296"/>
      <c r="E2" s="296"/>
      <c r="F2" s="296"/>
      <c r="G2" s="296"/>
      <c r="H2" s="296"/>
      <c r="I2" s="296"/>
      <c r="J2" s="296"/>
      <c r="K2" s="296"/>
      <c r="L2" s="296"/>
      <c r="M2" s="296"/>
      <c r="N2" s="296"/>
      <c r="O2" s="296"/>
      <c r="P2" s="296"/>
    </row>
    <row r="3" spans="1:16" s="1" customFormat="1" ht="33" customHeight="1" x14ac:dyDescent="0.25">
      <c r="A3" s="298" t="s">
        <v>0</v>
      </c>
      <c r="B3" s="298" t="s">
        <v>1</v>
      </c>
      <c r="C3" s="290" t="s">
        <v>16</v>
      </c>
      <c r="D3" s="291"/>
      <c r="E3" s="292" t="s">
        <v>20</v>
      </c>
      <c r="F3" s="293"/>
      <c r="G3" s="307" t="s">
        <v>15</v>
      </c>
      <c r="H3" s="308"/>
      <c r="I3" s="307" t="s">
        <v>7</v>
      </c>
      <c r="J3" s="308"/>
      <c r="K3" s="308"/>
      <c r="L3" s="308"/>
      <c r="M3" s="303" t="s">
        <v>8</v>
      </c>
      <c r="N3" s="304"/>
      <c r="O3" s="304"/>
      <c r="P3" s="305"/>
    </row>
    <row r="4" spans="1:16" s="1" customFormat="1" x14ac:dyDescent="0.25">
      <c r="A4" s="299"/>
      <c r="B4" s="299"/>
      <c r="C4" s="294" t="s">
        <v>19</v>
      </c>
      <c r="D4" s="294" t="s">
        <v>13</v>
      </c>
      <c r="E4" s="306" t="s">
        <v>14</v>
      </c>
      <c r="F4" s="294" t="s">
        <v>13</v>
      </c>
      <c r="G4" s="301" t="s">
        <v>6</v>
      </c>
      <c r="H4" s="301" t="s">
        <v>11</v>
      </c>
      <c r="I4" s="301" t="s">
        <v>5</v>
      </c>
      <c r="J4" s="289" t="s">
        <v>2</v>
      </c>
      <c r="K4" s="289"/>
      <c r="L4" s="288" t="s">
        <v>10</v>
      </c>
      <c r="M4" s="301" t="s">
        <v>5</v>
      </c>
      <c r="N4" s="289" t="s">
        <v>2</v>
      </c>
      <c r="O4" s="289"/>
      <c r="P4" s="301" t="s">
        <v>11</v>
      </c>
    </row>
    <row r="5" spans="1:16" s="1" customFormat="1" ht="75" x14ac:dyDescent="0.25">
      <c r="A5" s="300"/>
      <c r="B5" s="300"/>
      <c r="C5" s="295"/>
      <c r="D5" s="295"/>
      <c r="E5" s="295"/>
      <c r="F5" s="295"/>
      <c r="G5" s="302"/>
      <c r="H5" s="302"/>
      <c r="I5" s="302"/>
      <c r="J5" s="58" t="s">
        <v>4</v>
      </c>
      <c r="K5" s="58" t="s">
        <v>3</v>
      </c>
      <c r="L5" s="289"/>
      <c r="M5" s="302"/>
      <c r="N5" s="58" t="s">
        <v>4</v>
      </c>
      <c r="O5" s="58" t="s">
        <v>3</v>
      </c>
      <c r="P5" s="302"/>
    </row>
    <row r="6" spans="1:16" ht="45" x14ac:dyDescent="0.25">
      <c r="A6" s="3">
        <v>1</v>
      </c>
      <c r="B6" s="3" t="s">
        <v>1136</v>
      </c>
      <c r="C6" s="3"/>
      <c r="D6" s="3"/>
      <c r="E6" s="15" t="s">
        <v>904</v>
      </c>
      <c r="F6" s="3">
        <v>100</v>
      </c>
      <c r="G6" s="3">
        <v>2</v>
      </c>
      <c r="H6" s="3">
        <v>36</v>
      </c>
      <c r="I6" s="3"/>
      <c r="J6" s="3"/>
      <c r="K6" s="3"/>
      <c r="L6" s="3"/>
      <c r="M6" s="3"/>
      <c r="N6" s="3"/>
      <c r="O6" s="3"/>
      <c r="P6" s="3"/>
    </row>
    <row r="7" spans="1:16" ht="45" x14ac:dyDescent="0.25">
      <c r="A7" s="6">
        <v>2</v>
      </c>
      <c r="B7" s="3" t="s">
        <v>1137</v>
      </c>
      <c r="C7" s="3"/>
      <c r="D7" s="3"/>
      <c r="E7" s="15" t="s">
        <v>904</v>
      </c>
      <c r="F7" s="3">
        <v>80</v>
      </c>
      <c r="G7" s="3">
        <v>2</v>
      </c>
      <c r="H7" s="3">
        <v>18</v>
      </c>
      <c r="I7" s="3"/>
      <c r="J7" s="3"/>
      <c r="K7" s="3"/>
      <c r="L7" s="3"/>
      <c r="M7" s="3">
        <v>600</v>
      </c>
      <c r="N7" s="3">
        <v>600</v>
      </c>
      <c r="O7" s="3"/>
      <c r="P7" s="3">
        <v>36</v>
      </c>
    </row>
    <row r="8" spans="1:16" ht="30" x14ac:dyDescent="0.25">
      <c r="A8" s="3">
        <v>3</v>
      </c>
      <c r="B8" s="3" t="s">
        <v>1138</v>
      </c>
      <c r="C8" s="3" t="s">
        <v>376</v>
      </c>
      <c r="D8" s="3">
        <v>30</v>
      </c>
      <c r="E8" s="15" t="s">
        <v>842</v>
      </c>
      <c r="F8" s="3">
        <v>50</v>
      </c>
      <c r="G8" s="3">
        <v>1</v>
      </c>
      <c r="H8" s="3">
        <v>24</v>
      </c>
      <c r="I8" s="3">
        <v>50</v>
      </c>
      <c r="J8" s="3">
        <v>50</v>
      </c>
      <c r="K8" s="3"/>
      <c r="L8" s="3">
        <v>30</v>
      </c>
      <c r="M8" s="3">
        <v>150</v>
      </c>
      <c r="N8" s="3">
        <v>150</v>
      </c>
      <c r="O8" s="3"/>
      <c r="P8" s="3">
        <v>42</v>
      </c>
    </row>
    <row r="9" spans="1:16" ht="45" x14ac:dyDescent="0.25">
      <c r="A9" s="6">
        <v>4</v>
      </c>
      <c r="B9" s="3" t="s">
        <v>1139</v>
      </c>
      <c r="C9" s="3"/>
      <c r="D9" s="3"/>
      <c r="E9" s="15" t="s">
        <v>904</v>
      </c>
      <c r="F9" s="3">
        <v>100</v>
      </c>
      <c r="G9" s="3"/>
      <c r="H9" s="3"/>
      <c r="I9" s="3"/>
      <c r="J9" s="3"/>
      <c r="K9" s="3"/>
      <c r="L9" s="3"/>
      <c r="M9" s="3"/>
      <c r="N9" s="3"/>
      <c r="O9" s="3"/>
      <c r="P9" s="3"/>
    </row>
    <row r="10" spans="1:16" x14ac:dyDescent="0.25">
      <c r="A10" s="3">
        <v>5</v>
      </c>
      <c r="B10" s="3" t="s">
        <v>1140</v>
      </c>
      <c r="C10" s="3"/>
      <c r="D10" s="3"/>
      <c r="E10" s="15"/>
      <c r="F10" s="3"/>
      <c r="G10" s="3">
        <v>6.1</v>
      </c>
      <c r="H10" s="3">
        <v>24</v>
      </c>
      <c r="I10" s="3">
        <v>100</v>
      </c>
      <c r="J10" s="3">
        <v>100</v>
      </c>
      <c r="K10" s="3"/>
      <c r="L10" s="3">
        <v>60</v>
      </c>
      <c r="M10" s="3"/>
      <c r="N10" s="3"/>
      <c r="O10" s="3"/>
      <c r="P10" s="3"/>
    </row>
    <row r="11" spans="1:16" ht="45" x14ac:dyDescent="0.25">
      <c r="A11" s="6">
        <v>6</v>
      </c>
      <c r="B11" s="3" t="s">
        <v>1141</v>
      </c>
      <c r="C11" s="3" t="s">
        <v>376</v>
      </c>
      <c r="D11" s="3">
        <v>42</v>
      </c>
      <c r="E11" s="15" t="s">
        <v>904</v>
      </c>
      <c r="F11" s="3">
        <v>50</v>
      </c>
      <c r="G11" s="3">
        <v>0.3</v>
      </c>
      <c r="H11" s="3">
        <v>36</v>
      </c>
      <c r="I11" s="3"/>
      <c r="J11" s="3"/>
      <c r="K11" s="3"/>
      <c r="L11" s="3"/>
      <c r="M11" s="3"/>
      <c r="N11" s="3"/>
      <c r="O11" s="3"/>
      <c r="P11" s="3"/>
    </row>
    <row r="12" spans="1:16" ht="45" x14ac:dyDescent="0.25">
      <c r="A12" s="3">
        <v>7</v>
      </c>
      <c r="B12" s="3" t="s">
        <v>1142</v>
      </c>
      <c r="C12" s="3" t="s">
        <v>376</v>
      </c>
      <c r="D12" s="3">
        <v>50</v>
      </c>
      <c r="E12" s="15" t="s">
        <v>904</v>
      </c>
      <c r="F12" s="3">
        <v>50</v>
      </c>
      <c r="G12" s="3">
        <v>3</v>
      </c>
      <c r="H12" s="3">
        <v>24</v>
      </c>
      <c r="I12" s="3"/>
      <c r="J12" s="3"/>
      <c r="K12" s="3"/>
      <c r="L12" s="3"/>
      <c r="M12" s="3">
        <v>1000</v>
      </c>
      <c r="N12" s="3">
        <v>1000</v>
      </c>
      <c r="O12" s="3"/>
      <c r="P12" s="3">
        <v>24</v>
      </c>
    </row>
    <row r="13" spans="1:16" x14ac:dyDescent="0.25">
      <c r="A13" s="6">
        <v>8</v>
      </c>
      <c r="B13" s="3" t="s">
        <v>95</v>
      </c>
      <c r="C13" s="3"/>
      <c r="D13" s="3"/>
      <c r="E13" s="15"/>
      <c r="F13" s="3"/>
      <c r="G13" s="3">
        <v>1</v>
      </c>
      <c r="H13" s="3">
        <v>60</v>
      </c>
      <c r="I13" s="3"/>
      <c r="J13" s="3"/>
      <c r="K13" s="3"/>
      <c r="L13" s="3"/>
      <c r="M13" s="3"/>
      <c r="N13" s="3"/>
      <c r="O13" s="3"/>
      <c r="P13" s="3"/>
    </row>
    <row r="14" spans="1:16" ht="45" x14ac:dyDescent="0.25">
      <c r="A14" s="3">
        <v>9</v>
      </c>
      <c r="B14" s="3" t="s">
        <v>1143</v>
      </c>
      <c r="C14" s="3"/>
      <c r="D14" s="3"/>
      <c r="E14" s="15" t="s">
        <v>904</v>
      </c>
      <c r="F14" s="3">
        <v>60</v>
      </c>
      <c r="G14" s="3">
        <v>2.5</v>
      </c>
      <c r="H14" s="3">
        <v>48</v>
      </c>
      <c r="I14" s="3"/>
      <c r="J14" s="3"/>
      <c r="K14" s="3"/>
      <c r="L14" s="3"/>
      <c r="M14" s="3">
        <v>1500</v>
      </c>
      <c r="N14" s="3">
        <v>1500</v>
      </c>
      <c r="O14" s="3"/>
      <c r="P14" s="3">
        <v>24</v>
      </c>
    </row>
    <row r="15" spans="1:16" ht="45" x14ac:dyDescent="0.25">
      <c r="A15" s="6">
        <v>10</v>
      </c>
      <c r="B15" s="3" t="s">
        <v>1144</v>
      </c>
      <c r="C15" s="3"/>
      <c r="D15" s="3"/>
      <c r="E15" s="15" t="s">
        <v>904</v>
      </c>
      <c r="F15" s="3">
        <v>90</v>
      </c>
      <c r="G15" s="3">
        <v>2</v>
      </c>
      <c r="H15" s="3">
        <v>42</v>
      </c>
      <c r="I15" s="3"/>
      <c r="J15" s="3"/>
      <c r="K15" s="3"/>
      <c r="L15" s="3"/>
      <c r="M15" s="3">
        <v>500</v>
      </c>
      <c r="N15" s="3">
        <v>500</v>
      </c>
      <c r="O15" s="3"/>
      <c r="P15" s="3">
        <v>12</v>
      </c>
    </row>
    <row r="16" spans="1:16" x14ac:dyDescent="0.25">
      <c r="A16" s="3">
        <v>11</v>
      </c>
      <c r="B16" s="3" t="s">
        <v>1145</v>
      </c>
      <c r="C16" s="3" t="s">
        <v>376</v>
      </c>
      <c r="D16" s="3">
        <v>80</v>
      </c>
      <c r="E16" s="15"/>
      <c r="F16" s="3"/>
      <c r="G16" s="3">
        <v>2</v>
      </c>
      <c r="H16" s="3">
        <v>48</v>
      </c>
      <c r="I16" s="3">
        <v>500</v>
      </c>
      <c r="J16" s="3">
        <v>500</v>
      </c>
      <c r="K16" s="3"/>
      <c r="L16" s="3">
        <v>90</v>
      </c>
      <c r="M16" s="3">
        <v>1000</v>
      </c>
      <c r="N16" s="3">
        <v>1000</v>
      </c>
      <c r="O16" s="3"/>
      <c r="P16" s="3">
        <v>24</v>
      </c>
    </row>
    <row r="17" spans="1:16" x14ac:dyDescent="0.25">
      <c r="A17" s="6">
        <v>12</v>
      </c>
      <c r="B17" s="3" t="s">
        <v>1146</v>
      </c>
      <c r="C17" s="3" t="s">
        <v>376</v>
      </c>
      <c r="D17" s="3">
        <v>40</v>
      </c>
      <c r="E17" s="15"/>
      <c r="F17" s="3"/>
      <c r="G17" s="3">
        <v>1</v>
      </c>
      <c r="H17" s="3">
        <v>42</v>
      </c>
      <c r="I17" s="3"/>
      <c r="J17" s="3"/>
      <c r="K17" s="3"/>
      <c r="L17" s="3"/>
      <c r="M17" s="3"/>
      <c r="N17" s="3"/>
      <c r="O17" s="3"/>
      <c r="P17" s="3"/>
    </row>
    <row r="18" spans="1:16" s="52" customFormat="1" x14ac:dyDescent="0.25">
      <c r="A18" s="3">
        <v>13</v>
      </c>
      <c r="B18" s="3" t="s">
        <v>1147</v>
      </c>
      <c r="C18" s="3"/>
      <c r="D18" s="3"/>
      <c r="E18" s="15"/>
      <c r="F18" s="3"/>
      <c r="G18" s="3">
        <v>1</v>
      </c>
      <c r="H18" s="3">
        <v>12</v>
      </c>
      <c r="I18" s="3"/>
      <c r="J18" s="3"/>
      <c r="K18" s="3"/>
      <c r="L18" s="3"/>
      <c r="M18" s="3"/>
      <c r="N18" s="3"/>
      <c r="O18" s="3"/>
      <c r="P18" s="3"/>
    </row>
    <row r="19" spans="1:16" ht="45" x14ac:dyDescent="0.25">
      <c r="A19" s="6">
        <v>14</v>
      </c>
      <c r="B19" s="3" t="s">
        <v>1148</v>
      </c>
      <c r="C19" s="3"/>
      <c r="D19" s="3"/>
      <c r="E19" s="15" t="s">
        <v>904</v>
      </c>
      <c r="F19" s="3">
        <v>50</v>
      </c>
      <c r="G19" s="3">
        <v>4</v>
      </c>
      <c r="H19" s="3">
        <v>36</v>
      </c>
      <c r="I19" s="3"/>
      <c r="J19" s="3"/>
      <c r="K19" s="3"/>
      <c r="L19" s="3"/>
      <c r="M19" s="3">
        <v>500</v>
      </c>
      <c r="N19" s="3">
        <v>500</v>
      </c>
      <c r="O19" s="3"/>
      <c r="P19" s="3">
        <v>12</v>
      </c>
    </row>
    <row r="20" spans="1:16" x14ac:dyDescent="0.25">
      <c r="A20" s="3">
        <v>15</v>
      </c>
      <c r="B20" s="3" t="s">
        <v>1149</v>
      </c>
      <c r="C20" s="3"/>
      <c r="D20" s="3"/>
      <c r="E20" s="15"/>
      <c r="F20" s="3"/>
      <c r="G20" s="3">
        <v>1</v>
      </c>
      <c r="H20" s="3">
        <v>30</v>
      </c>
      <c r="I20" s="3"/>
      <c r="J20" s="3"/>
      <c r="K20" s="3"/>
      <c r="L20" s="3"/>
      <c r="M20" s="3"/>
      <c r="N20" s="3"/>
      <c r="O20" s="3"/>
      <c r="P20" s="3"/>
    </row>
    <row r="21" spans="1:16" ht="45" x14ac:dyDescent="0.25">
      <c r="A21" s="6">
        <v>16</v>
      </c>
      <c r="B21" s="3" t="s">
        <v>1150</v>
      </c>
      <c r="C21" s="3"/>
      <c r="D21" s="3"/>
      <c r="E21" s="15" t="s">
        <v>904</v>
      </c>
      <c r="F21" s="3">
        <v>100</v>
      </c>
      <c r="G21" s="3">
        <v>7</v>
      </c>
      <c r="H21" s="3">
        <v>36</v>
      </c>
      <c r="I21" s="3"/>
      <c r="J21" s="3"/>
      <c r="K21" s="3"/>
      <c r="L21" s="3"/>
      <c r="M21" s="3">
        <v>1500</v>
      </c>
      <c r="N21" s="3">
        <v>1500</v>
      </c>
      <c r="O21" s="3"/>
      <c r="P21" s="3">
        <v>24</v>
      </c>
    </row>
    <row r="22" spans="1:16" ht="30" x14ac:dyDescent="0.25">
      <c r="A22" s="3">
        <v>17</v>
      </c>
      <c r="B22" s="3" t="s">
        <v>1151</v>
      </c>
      <c r="C22" s="3" t="s">
        <v>376</v>
      </c>
      <c r="D22" s="3">
        <v>40</v>
      </c>
      <c r="E22" s="15" t="s">
        <v>842</v>
      </c>
      <c r="F22" s="3">
        <v>75</v>
      </c>
      <c r="G22" s="3">
        <v>2</v>
      </c>
      <c r="H22" s="3">
        <v>48</v>
      </c>
      <c r="I22" s="3"/>
      <c r="J22" s="3"/>
      <c r="K22" s="3"/>
      <c r="L22" s="3"/>
      <c r="M22" s="3"/>
      <c r="N22" s="3"/>
      <c r="O22" s="3"/>
      <c r="P22" s="3"/>
    </row>
    <row r="23" spans="1:16" ht="45" x14ac:dyDescent="0.25">
      <c r="A23" s="6">
        <v>18</v>
      </c>
      <c r="B23" s="3" t="s">
        <v>1152</v>
      </c>
      <c r="C23" s="3"/>
      <c r="D23" s="3"/>
      <c r="E23" s="15" t="s">
        <v>904</v>
      </c>
      <c r="F23" s="3">
        <v>50</v>
      </c>
      <c r="G23" s="3">
        <v>1.5</v>
      </c>
      <c r="H23" s="3">
        <v>36</v>
      </c>
      <c r="I23" s="3"/>
      <c r="J23" s="3"/>
      <c r="K23" s="3"/>
      <c r="L23" s="3"/>
      <c r="M23" s="3"/>
      <c r="N23" s="3"/>
      <c r="O23" s="3"/>
      <c r="P23" s="3"/>
    </row>
    <row r="24" spans="1:16" x14ac:dyDescent="0.25">
      <c r="A24" s="3">
        <v>19</v>
      </c>
      <c r="B24" s="3" t="s">
        <v>1153</v>
      </c>
      <c r="C24" s="3"/>
      <c r="D24" s="3"/>
      <c r="E24" s="15"/>
      <c r="F24" s="3"/>
      <c r="G24" s="3">
        <v>0.19</v>
      </c>
      <c r="H24" s="3">
        <v>36</v>
      </c>
      <c r="I24" s="3"/>
      <c r="J24" s="3"/>
      <c r="K24" s="3"/>
      <c r="L24" s="3"/>
      <c r="M24" s="3"/>
      <c r="N24" s="3"/>
      <c r="O24" s="3"/>
      <c r="P24" s="3"/>
    </row>
    <row r="25" spans="1:16" ht="45" x14ac:dyDescent="0.25">
      <c r="A25" s="6">
        <v>20</v>
      </c>
      <c r="B25" s="3" t="s">
        <v>1154</v>
      </c>
      <c r="C25" s="3" t="s">
        <v>376</v>
      </c>
      <c r="D25" s="3">
        <v>50</v>
      </c>
      <c r="E25" s="15" t="s">
        <v>904</v>
      </c>
      <c r="F25" s="3">
        <v>50</v>
      </c>
      <c r="G25" s="3">
        <v>1</v>
      </c>
      <c r="H25" s="3">
        <v>72</v>
      </c>
      <c r="I25" s="3"/>
      <c r="J25" s="3"/>
      <c r="K25" s="3"/>
      <c r="L25" s="3"/>
      <c r="M25" s="3"/>
      <c r="N25" s="3"/>
      <c r="O25" s="3"/>
      <c r="P25" s="3"/>
    </row>
    <row r="26" spans="1:16" x14ac:dyDescent="0.25">
      <c r="A26" s="3">
        <v>21</v>
      </c>
      <c r="B26" s="3" t="s">
        <v>294</v>
      </c>
      <c r="C26" s="3"/>
      <c r="D26" s="3"/>
      <c r="E26" s="15"/>
      <c r="F26" s="3"/>
      <c r="G26" s="3">
        <v>6</v>
      </c>
      <c r="H26" s="3">
        <v>24</v>
      </c>
      <c r="I26" s="3"/>
      <c r="J26" s="3"/>
      <c r="K26" s="3"/>
      <c r="L26" s="3"/>
      <c r="M26" s="3"/>
      <c r="N26" s="3"/>
      <c r="O26" s="3"/>
      <c r="P26" s="3"/>
    </row>
    <row r="27" spans="1:16" ht="45" x14ac:dyDescent="0.25">
      <c r="A27" s="6">
        <v>22</v>
      </c>
      <c r="B27" s="3" t="s">
        <v>1155</v>
      </c>
      <c r="C27" s="3" t="s">
        <v>376</v>
      </c>
      <c r="D27" s="3">
        <v>80</v>
      </c>
      <c r="E27" s="15" t="s">
        <v>904</v>
      </c>
      <c r="F27" s="3">
        <v>80</v>
      </c>
      <c r="G27" s="3">
        <v>1</v>
      </c>
      <c r="H27" s="3">
        <v>18</v>
      </c>
      <c r="I27" s="3"/>
      <c r="J27" s="3"/>
      <c r="K27" s="3"/>
      <c r="L27" s="3"/>
      <c r="M27" s="3">
        <v>400</v>
      </c>
      <c r="N27" s="3">
        <v>400</v>
      </c>
      <c r="O27" s="3"/>
      <c r="P27" s="3">
        <v>36</v>
      </c>
    </row>
    <row r="28" spans="1:16" x14ac:dyDescent="0.25">
      <c r="A28" s="3">
        <v>23</v>
      </c>
      <c r="B28" s="3" t="s">
        <v>1156</v>
      </c>
      <c r="C28" s="3"/>
      <c r="D28" s="3"/>
      <c r="E28" s="15"/>
      <c r="F28" s="3"/>
      <c r="G28" s="3">
        <v>1.9</v>
      </c>
      <c r="H28" s="3">
        <v>30</v>
      </c>
      <c r="I28" s="3"/>
      <c r="J28" s="3"/>
      <c r="K28" s="3"/>
      <c r="L28" s="3"/>
      <c r="M28" s="3"/>
      <c r="N28" s="3"/>
      <c r="O28" s="3"/>
      <c r="P28" s="3"/>
    </row>
    <row r="29" spans="1:16" ht="45" x14ac:dyDescent="0.25">
      <c r="A29" s="6">
        <v>24</v>
      </c>
      <c r="B29" s="3" t="s">
        <v>1162</v>
      </c>
      <c r="C29" s="3"/>
      <c r="D29" s="3"/>
      <c r="E29" s="15" t="s">
        <v>904</v>
      </c>
      <c r="F29" s="3">
        <v>100</v>
      </c>
      <c r="G29" s="3">
        <v>0.1</v>
      </c>
      <c r="H29" s="3">
        <v>36</v>
      </c>
      <c r="I29" s="3"/>
      <c r="J29" s="3"/>
      <c r="K29" s="3"/>
      <c r="L29" s="3"/>
      <c r="M29" s="3"/>
      <c r="N29" s="3"/>
      <c r="O29" s="3"/>
      <c r="P29" s="3"/>
    </row>
    <row r="30" spans="1:16" ht="45" x14ac:dyDescent="0.25">
      <c r="A30" s="3">
        <v>25</v>
      </c>
      <c r="B30" s="3" t="s">
        <v>1163</v>
      </c>
      <c r="C30" s="3" t="s">
        <v>376</v>
      </c>
      <c r="D30" s="3">
        <v>50</v>
      </c>
      <c r="E30" s="15" t="s">
        <v>904</v>
      </c>
      <c r="F30" s="3">
        <v>50</v>
      </c>
      <c r="G30" s="3">
        <v>1</v>
      </c>
      <c r="H30" s="3">
        <v>42</v>
      </c>
      <c r="I30" s="3"/>
      <c r="J30" s="3"/>
      <c r="K30" s="3"/>
      <c r="L30" s="3"/>
      <c r="M30" s="3"/>
      <c r="N30" s="3"/>
      <c r="O30" s="3"/>
      <c r="P30" s="3"/>
    </row>
    <row r="31" spans="1:16" ht="45" x14ac:dyDescent="0.25">
      <c r="A31" s="6">
        <v>26</v>
      </c>
      <c r="B31" s="3" t="s">
        <v>1164</v>
      </c>
      <c r="C31" s="3" t="s">
        <v>376</v>
      </c>
      <c r="D31" s="3">
        <v>100</v>
      </c>
      <c r="E31" s="15" t="s">
        <v>904</v>
      </c>
      <c r="F31" s="3">
        <v>100</v>
      </c>
      <c r="G31" s="3"/>
      <c r="H31" s="3"/>
      <c r="I31" s="3"/>
      <c r="J31" s="3"/>
      <c r="K31" s="3"/>
      <c r="L31" s="3"/>
      <c r="M31" s="3"/>
      <c r="N31" s="3"/>
      <c r="O31" s="3"/>
      <c r="P31" s="3"/>
    </row>
    <row r="32" spans="1:16" x14ac:dyDescent="0.25">
      <c r="A32" s="3">
        <v>27</v>
      </c>
      <c r="B32" s="3" t="s">
        <v>1165</v>
      </c>
      <c r="C32" s="3"/>
      <c r="D32" s="3"/>
      <c r="E32" s="15"/>
      <c r="F32" s="3"/>
      <c r="G32" s="3">
        <v>2</v>
      </c>
      <c r="H32" s="3">
        <v>36</v>
      </c>
      <c r="I32" s="3"/>
      <c r="J32" s="3"/>
      <c r="K32" s="3"/>
      <c r="L32" s="3"/>
      <c r="M32" s="3"/>
      <c r="N32" s="3"/>
      <c r="O32" s="3"/>
      <c r="P32" s="3"/>
    </row>
    <row r="33" spans="1:16" ht="30" x14ac:dyDescent="0.25">
      <c r="A33" s="6">
        <v>28</v>
      </c>
      <c r="B33" s="3" t="s">
        <v>1166</v>
      </c>
      <c r="C33" s="3"/>
      <c r="D33" s="3"/>
      <c r="E33" s="15" t="s">
        <v>842</v>
      </c>
      <c r="F33" s="3">
        <v>30</v>
      </c>
      <c r="G33" s="3">
        <v>6</v>
      </c>
      <c r="H33" s="3">
        <v>30</v>
      </c>
      <c r="I33" s="3"/>
      <c r="J33" s="3"/>
      <c r="K33" s="3"/>
      <c r="L33" s="3"/>
      <c r="M33" s="3"/>
      <c r="N33" s="3"/>
      <c r="O33" s="3"/>
      <c r="P33" s="3"/>
    </row>
    <row r="34" spans="1:16" ht="30" x14ac:dyDescent="0.25">
      <c r="A34" s="3">
        <v>29</v>
      </c>
      <c r="B34" s="3" t="s">
        <v>1167</v>
      </c>
      <c r="C34" s="3"/>
      <c r="D34" s="3"/>
      <c r="E34" s="15" t="s">
        <v>1168</v>
      </c>
      <c r="F34" s="3">
        <v>30</v>
      </c>
      <c r="G34" s="3">
        <v>4.5</v>
      </c>
      <c r="H34" s="3">
        <v>36</v>
      </c>
      <c r="I34" s="3"/>
      <c r="J34" s="3"/>
      <c r="K34" s="3"/>
      <c r="L34" s="3"/>
      <c r="M34" s="3"/>
      <c r="N34" s="3"/>
      <c r="O34" s="3"/>
      <c r="P34" s="3"/>
    </row>
    <row r="35" spans="1:16" x14ac:dyDescent="0.25">
      <c r="A35" s="6">
        <v>30</v>
      </c>
      <c r="B35" s="3" t="s">
        <v>1169</v>
      </c>
      <c r="C35" s="3"/>
      <c r="D35" s="3"/>
      <c r="E35" s="15"/>
      <c r="F35" s="3"/>
      <c r="G35" s="3">
        <v>4</v>
      </c>
      <c r="H35" s="3">
        <v>24</v>
      </c>
      <c r="I35" s="3"/>
      <c r="J35" s="3"/>
      <c r="K35" s="3"/>
      <c r="L35" s="3"/>
      <c r="M35" s="3">
        <v>1000</v>
      </c>
      <c r="N35" s="3">
        <v>1000</v>
      </c>
      <c r="O35" s="3"/>
      <c r="P35" s="3">
        <v>60</v>
      </c>
    </row>
    <row r="36" spans="1:16" ht="30" x14ac:dyDescent="0.25">
      <c r="A36" s="3">
        <v>31</v>
      </c>
      <c r="B36" s="3" t="s">
        <v>908</v>
      </c>
      <c r="C36" s="3"/>
      <c r="D36" s="3"/>
      <c r="E36" s="15" t="s">
        <v>830</v>
      </c>
      <c r="F36" s="3">
        <v>50</v>
      </c>
      <c r="G36" s="3">
        <v>2</v>
      </c>
      <c r="H36" s="3">
        <v>48</v>
      </c>
      <c r="I36" s="3">
        <v>500</v>
      </c>
      <c r="J36" s="3">
        <v>500</v>
      </c>
      <c r="K36" s="3"/>
      <c r="L36" s="3">
        <v>60</v>
      </c>
      <c r="M36" s="3"/>
      <c r="N36" s="3"/>
      <c r="O36" s="3"/>
      <c r="P36" s="3"/>
    </row>
    <row r="37" spans="1:16" x14ac:dyDescent="0.25">
      <c r="A37" s="6">
        <v>32</v>
      </c>
      <c r="B37" s="3" t="s">
        <v>1170</v>
      </c>
      <c r="C37" s="3"/>
      <c r="D37" s="3"/>
      <c r="E37" s="15"/>
      <c r="F37" s="3"/>
      <c r="G37" s="3">
        <v>0.1</v>
      </c>
      <c r="H37" s="3">
        <v>36</v>
      </c>
      <c r="I37" s="3"/>
      <c r="J37" s="3"/>
      <c r="K37" s="3"/>
      <c r="L37" s="3"/>
      <c r="M37" s="3">
        <v>300</v>
      </c>
      <c r="N37" s="3">
        <v>300</v>
      </c>
      <c r="O37" s="3"/>
      <c r="P37" s="3">
        <v>48</v>
      </c>
    </row>
    <row r="38" spans="1:16" ht="30" x14ac:dyDescent="0.25">
      <c r="A38" s="3">
        <v>33</v>
      </c>
      <c r="B38" s="3" t="s">
        <v>1171</v>
      </c>
      <c r="C38" s="3"/>
      <c r="D38" s="3"/>
      <c r="E38" s="15" t="s">
        <v>895</v>
      </c>
      <c r="F38" s="3">
        <v>50</v>
      </c>
      <c r="G38" s="3">
        <v>8</v>
      </c>
      <c r="H38" s="3">
        <v>36</v>
      </c>
      <c r="I38" s="3"/>
      <c r="J38" s="3"/>
      <c r="K38" s="3"/>
      <c r="L38" s="3"/>
      <c r="M38" s="3"/>
      <c r="N38" s="3"/>
      <c r="O38" s="3"/>
      <c r="P38" s="3"/>
    </row>
    <row r="39" spans="1:16" ht="30" x14ac:dyDescent="0.25">
      <c r="A39" s="6">
        <v>34</v>
      </c>
      <c r="B39" s="3" t="s">
        <v>1172</v>
      </c>
      <c r="C39" s="3"/>
      <c r="D39" s="3"/>
      <c r="E39" s="15" t="s">
        <v>842</v>
      </c>
      <c r="F39" s="3">
        <v>100</v>
      </c>
      <c r="G39" s="3">
        <v>3</v>
      </c>
      <c r="H39" s="3">
        <v>36</v>
      </c>
      <c r="I39" s="3">
        <v>500</v>
      </c>
      <c r="J39" s="3">
        <v>500</v>
      </c>
      <c r="K39" s="3"/>
      <c r="L39" s="3">
        <v>180</v>
      </c>
      <c r="M39" s="3"/>
      <c r="N39" s="3"/>
      <c r="O39" s="3"/>
      <c r="P39" s="3"/>
    </row>
    <row r="40" spans="1:16" ht="45" x14ac:dyDescent="0.25">
      <c r="A40" s="3">
        <v>35</v>
      </c>
      <c r="B40" s="3" t="s">
        <v>222</v>
      </c>
      <c r="C40" s="3" t="s">
        <v>376</v>
      </c>
      <c r="D40" s="3">
        <v>20</v>
      </c>
      <c r="E40" s="15" t="s">
        <v>904</v>
      </c>
      <c r="F40" s="3">
        <v>80</v>
      </c>
      <c r="G40" s="3">
        <v>1.5</v>
      </c>
      <c r="H40" s="3">
        <v>24</v>
      </c>
      <c r="I40" s="3"/>
      <c r="J40" s="3"/>
      <c r="K40" s="3"/>
      <c r="L40" s="3"/>
      <c r="M40" s="3">
        <v>300</v>
      </c>
      <c r="N40" s="3">
        <v>300</v>
      </c>
      <c r="O40" s="3"/>
      <c r="P40" s="3">
        <v>36</v>
      </c>
    </row>
    <row r="41" spans="1:16" ht="30" x14ac:dyDescent="0.25">
      <c r="A41" s="6">
        <v>36</v>
      </c>
      <c r="B41" s="3" t="s">
        <v>1173</v>
      </c>
      <c r="C41" s="3"/>
      <c r="D41" s="3"/>
      <c r="E41" s="15" t="s">
        <v>830</v>
      </c>
      <c r="F41" s="3">
        <v>60</v>
      </c>
      <c r="G41" s="3">
        <v>1.5</v>
      </c>
      <c r="H41" s="3">
        <v>24</v>
      </c>
      <c r="I41" s="3"/>
      <c r="J41" s="3"/>
      <c r="K41" s="3"/>
      <c r="L41" s="3"/>
      <c r="M41" s="3">
        <v>100</v>
      </c>
      <c r="N41" s="3">
        <v>100</v>
      </c>
      <c r="O41" s="3"/>
      <c r="P41" s="3">
        <v>72</v>
      </c>
    </row>
    <row r="42" spans="1:16" x14ac:dyDescent="0.25">
      <c r="A42" s="3">
        <v>37</v>
      </c>
      <c r="B42" s="3" t="s">
        <v>1174</v>
      </c>
      <c r="C42" s="3"/>
      <c r="D42" s="3"/>
      <c r="E42" s="15"/>
      <c r="F42" s="3"/>
      <c r="G42" s="3">
        <v>5</v>
      </c>
      <c r="H42" s="3">
        <v>48</v>
      </c>
      <c r="I42" s="3"/>
      <c r="J42" s="3"/>
      <c r="K42" s="3"/>
      <c r="L42" s="3"/>
      <c r="M42" s="3"/>
      <c r="N42" s="3"/>
      <c r="O42" s="3"/>
      <c r="P42" s="3"/>
    </row>
    <row r="43" spans="1:16" ht="30" x14ac:dyDescent="0.25">
      <c r="A43" s="6">
        <v>38</v>
      </c>
      <c r="B43" s="3" t="s">
        <v>1175</v>
      </c>
      <c r="C43" s="3"/>
      <c r="D43" s="3"/>
      <c r="E43" s="15" t="s">
        <v>842</v>
      </c>
      <c r="F43" s="3"/>
      <c r="G43" s="3">
        <v>17</v>
      </c>
      <c r="H43" s="3">
        <v>36</v>
      </c>
      <c r="I43" s="3"/>
      <c r="J43" s="3"/>
      <c r="K43" s="3"/>
      <c r="L43" s="3"/>
      <c r="M43" s="3"/>
      <c r="N43" s="3"/>
      <c r="O43" s="3"/>
      <c r="P43" s="3"/>
    </row>
    <row r="44" spans="1:16" ht="30" x14ac:dyDescent="0.25">
      <c r="A44" s="3">
        <v>39</v>
      </c>
      <c r="B44" s="3" t="s">
        <v>1176</v>
      </c>
      <c r="C44" s="3" t="s">
        <v>376</v>
      </c>
      <c r="D44" s="3">
        <v>20</v>
      </c>
      <c r="E44" s="15" t="s">
        <v>842</v>
      </c>
      <c r="F44" s="3">
        <v>100</v>
      </c>
      <c r="G44" s="3">
        <v>2</v>
      </c>
      <c r="H44" s="3">
        <v>36</v>
      </c>
      <c r="I44" s="3">
        <v>5600</v>
      </c>
      <c r="J44" s="3">
        <v>5600</v>
      </c>
      <c r="K44" s="3"/>
      <c r="L44" s="3">
        <v>360</v>
      </c>
      <c r="M44" s="3">
        <v>800</v>
      </c>
      <c r="N44" s="3">
        <v>800</v>
      </c>
      <c r="O44" s="3"/>
      <c r="P44" s="3">
        <v>108</v>
      </c>
    </row>
    <row r="45" spans="1:16" x14ac:dyDescent="0.25">
      <c r="A45" s="6">
        <v>40</v>
      </c>
      <c r="B45" s="3" t="s">
        <v>1177</v>
      </c>
      <c r="C45" s="3"/>
      <c r="D45" s="3"/>
      <c r="E45" s="15"/>
      <c r="F45" s="3"/>
      <c r="G45" s="3">
        <v>3</v>
      </c>
      <c r="H45" s="3">
        <v>48</v>
      </c>
      <c r="I45" s="3"/>
      <c r="J45" s="3"/>
      <c r="K45" s="3"/>
      <c r="L45" s="3"/>
      <c r="M45" s="3">
        <v>400</v>
      </c>
      <c r="N45" s="3">
        <v>400</v>
      </c>
      <c r="O45" s="3"/>
      <c r="P45" s="3">
        <v>12</v>
      </c>
    </row>
    <row r="46" spans="1:16" ht="45" x14ac:dyDescent="0.25">
      <c r="A46" s="3">
        <v>41</v>
      </c>
      <c r="B46" s="3" t="s">
        <v>1178</v>
      </c>
      <c r="C46" s="3"/>
      <c r="D46" s="3"/>
      <c r="E46" s="15" t="s">
        <v>904</v>
      </c>
      <c r="F46" s="3">
        <v>70</v>
      </c>
      <c r="G46" s="3"/>
      <c r="H46" s="3"/>
      <c r="I46" s="3">
        <v>500</v>
      </c>
      <c r="J46" s="3">
        <v>500</v>
      </c>
      <c r="K46" s="3"/>
      <c r="L46" s="3">
        <v>240</v>
      </c>
      <c r="M46" s="3">
        <v>500</v>
      </c>
      <c r="N46" s="3">
        <v>500</v>
      </c>
      <c r="O46" s="3"/>
      <c r="P46" s="3">
        <v>12</v>
      </c>
    </row>
    <row r="47" spans="1:16" ht="45" x14ac:dyDescent="0.25">
      <c r="A47" s="6">
        <v>42</v>
      </c>
      <c r="B47" s="3" t="s">
        <v>1179</v>
      </c>
      <c r="C47" s="3"/>
      <c r="D47" s="3"/>
      <c r="E47" s="15" t="s">
        <v>904</v>
      </c>
      <c r="F47" s="3">
        <v>70</v>
      </c>
      <c r="G47" s="3">
        <v>2</v>
      </c>
      <c r="H47" s="3">
        <v>36</v>
      </c>
      <c r="I47" s="3">
        <v>1000</v>
      </c>
      <c r="J47" s="3">
        <v>1000</v>
      </c>
      <c r="K47" s="3"/>
      <c r="L47" s="3">
        <v>180</v>
      </c>
      <c r="M47" s="3">
        <v>200</v>
      </c>
      <c r="N47" s="3">
        <v>200</v>
      </c>
      <c r="O47" s="3"/>
      <c r="P47" s="3">
        <v>24</v>
      </c>
    </row>
    <row r="48" spans="1:16" ht="45" x14ac:dyDescent="0.25">
      <c r="A48" s="3">
        <v>43</v>
      </c>
      <c r="B48" s="3" t="s">
        <v>1180</v>
      </c>
      <c r="C48" s="3" t="s">
        <v>376</v>
      </c>
      <c r="D48" s="3">
        <v>30</v>
      </c>
      <c r="E48" s="15" t="s">
        <v>904</v>
      </c>
      <c r="F48" s="3">
        <v>60</v>
      </c>
      <c r="G48" s="3">
        <v>2.5</v>
      </c>
      <c r="H48" s="3">
        <v>48</v>
      </c>
      <c r="I48" s="3"/>
      <c r="J48" s="3"/>
      <c r="K48" s="3"/>
      <c r="L48" s="3"/>
      <c r="M48" s="3">
        <v>300</v>
      </c>
      <c r="N48" s="3">
        <v>300</v>
      </c>
      <c r="O48" s="3"/>
      <c r="P48" s="3">
        <v>120</v>
      </c>
    </row>
    <row r="49" spans="1:16" x14ac:dyDescent="0.25">
      <c r="A49" s="6">
        <v>44</v>
      </c>
      <c r="B49" s="3" t="s">
        <v>1181</v>
      </c>
      <c r="C49" s="3" t="s">
        <v>376</v>
      </c>
      <c r="D49" s="3">
        <v>75</v>
      </c>
      <c r="E49" s="15"/>
      <c r="F49" s="3"/>
      <c r="G49" s="3">
        <v>1</v>
      </c>
      <c r="H49" s="3">
        <v>36</v>
      </c>
      <c r="I49" s="3"/>
      <c r="J49" s="3"/>
      <c r="K49" s="3"/>
      <c r="L49" s="3"/>
      <c r="M49" s="3"/>
      <c r="N49" s="3"/>
      <c r="O49" s="3"/>
      <c r="P49" s="3"/>
    </row>
    <row r="50" spans="1:16" ht="30" x14ac:dyDescent="0.25">
      <c r="A50" s="3">
        <v>45</v>
      </c>
      <c r="B50" s="3" t="s">
        <v>1182</v>
      </c>
      <c r="C50" s="3"/>
      <c r="D50" s="3"/>
      <c r="E50" s="15" t="s">
        <v>842</v>
      </c>
      <c r="F50" s="3">
        <v>30</v>
      </c>
      <c r="G50" s="3">
        <v>3</v>
      </c>
      <c r="H50" s="3">
        <v>30</v>
      </c>
      <c r="I50" s="3"/>
      <c r="J50" s="3"/>
      <c r="K50" s="3"/>
      <c r="L50" s="3"/>
      <c r="M50" s="3">
        <v>400</v>
      </c>
      <c r="N50" s="3">
        <v>400</v>
      </c>
      <c r="O50" s="3"/>
      <c r="P50" s="3">
        <v>84</v>
      </c>
    </row>
    <row r="51" spans="1:16" x14ac:dyDescent="0.25">
      <c r="A51" s="6">
        <v>46</v>
      </c>
      <c r="B51" s="3" t="s">
        <v>1183</v>
      </c>
      <c r="C51" s="3" t="s">
        <v>376</v>
      </c>
      <c r="D51" s="3">
        <v>20</v>
      </c>
      <c r="E51" s="15"/>
      <c r="F51" s="3"/>
      <c r="G51" s="3"/>
      <c r="H51" s="3"/>
      <c r="I51" s="3">
        <v>1000</v>
      </c>
      <c r="J51" s="3">
        <v>1000</v>
      </c>
      <c r="K51" s="3"/>
      <c r="L51" s="3">
        <v>60</v>
      </c>
      <c r="M51" s="3"/>
      <c r="N51" s="3"/>
      <c r="O51" s="3"/>
      <c r="P51" s="3"/>
    </row>
    <row r="52" spans="1:16" ht="45" x14ac:dyDescent="0.25">
      <c r="A52" s="3">
        <v>47</v>
      </c>
      <c r="B52" s="3" t="s">
        <v>1184</v>
      </c>
      <c r="C52" s="3" t="s">
        <v>376</v>
      </c>
      <c r="D52" s="3">
        <v>30</v>
      </c>
      <c r="E52" s="15" t="s">
        <v>904</v>
      </c>
      <c r="F52" s="3">
        <v>100</v>
      </c>
      <c r="G52" s="3">
        <v>7</v>
      </c>
      <c r="H52" s="3">
        <v>42</v>
      </c>
      <c r="I52" s="3">
        <v>200</v>
      </c>
      <c r="J52" s="3">
        <v>200</v>
      </c>
      <c r="K52" s="3"/>
      <c r="L52" s="3">
        <v>60</v>
      </c>
      <c r="M52" s="3">
        <v>1000</v>
      </c>
      <c r="N52" s="3">
        <v>1000</v>
      </c>
      <c r="O52" s="3"/>
      <c r="P52" s="3">
        <v>120</v>
      </c>
    </row>
    <row r="53" spans="1:16" ht="30" x14ac:dyDescent="0.25">
      <c r="A53" s="6">
        <v>48</v>
      </c>
      <c r="B53" s="3" t="s">
        <v>1185</v>
      </c>
      <c r="C53" s="3"/>
      <c r="D53" s="3"/>
      <c r="E53" s="15" t="s">
        <v>830</v>
      </c>
      <c r="F53" s="3">
        <v>20</v>
      </c>
      <c r="G53" s="3">
        <v>1</v>
      </c>
      <c r="H53" s="3">
        <v>24</v>
      </c>
      <c r="I53" s="3"/>
      <c r="J53" s="3"/>
      <c r="K53" s="3"/>
      <c r="L53" s="3"/>
      <c r="M53" s="3"/>
      <c r="N53" s="3"/>
      <c r="O53" s="3"/>
      <c r="P53" s="3"/>
    </row>
    <row r="54" spans="1:16" ht="30" x14ac:dyDescent="0.25">
      <c r="A54" s="3">
        <v>49</v>
      </c>
      <c r="B54" s="3" t="s">
        <v>1186</v>
      </c>
      <c r="C54" s="3"/>
      <c r="D54" s="3"/>
      <c r="E54" s="15" t="s">
        <v>830</v>
      </c>
      <c r="F54" s="3">
        <v>100</v>
      </c>
      <c r="G54" s="3">
        <v>1</v>
      </c>
      <c r="H54" s="3">
        <v>24</v>
      </c>
      <c r="I54" s="3"/>
      <c r="J54" s="3"/>
      <c r="K54" s="3"/>
      <c r="L54" s="3"/>
      <c r="M54" s="3"/>
      <c r="N54" s="3"/>
      <c r="O54" s="3"/>
      <c r="P54" s="3"/>
    </row>
    <row r="55" spans="1:16" x14ac:dyDescent="0.25">
      <c r="A55" s="6">
        <v>50</v>
      </c>
      <c r="B55" s="3" t="s">
        <v>444</v>
      </c>
      <c r="C55" s="3"/>
      <c r="D55" s="3"/>
      <c r="E55" s="15"/>
      <c r="F55" s="3"/>
      <c r="G55" s="3">
        <v>1.2</v>
      </c>
      <c r="H55" s="3">
        <v>42</v>
      </c>
      <c r="I55" s="3"/>
      <c r="J55" s="3"/>
      <c r="K55" s="3"/>
      <c r="L55" s="3"/>
      <c r="M55" s="3"/>
      <c r="N55" s="3"/>
      <c r="O55" s="3"/>
      <c r="P55" s="3"/>
    </row>
    <row r="56" spans="1:16" ht="45" x14ac:dyDescent="0.25">
      <c r="A56" s="3">
        <v>51</v>
      </c>
      <c r="B56" s="3" t="s">
        <v>1187</v>
      </c>
      <c r="C56" s="3"/>
      <c r="D56" s="3"/>
      <c r="E56" s="15" t="s">
        <v>904</v>
      </c>
      <c r="F56" s="3">
        <v>100</v>
      </c>
      <c r="G56" s="3">
        <v>0.1</v>
      </c>
      <c r="H56" s="3">
        <v>24</v>
      </c>
      <c r="I56" s="3"/>
      <c r="J56" s="3"/>
      <c r="K56" s="3"/>
      <c r="L56" s="3"/>
      <c r="M56" s="3"/>
      <c r="N56" s="3"/>
      <c r="O56" s="3"/>
      <c r="P56" s="3"/>
    </row>
    <row r="57" spans="1:16" x14ac:dyDescent="0.25">
      <c r="A57" s="6">
        <v>52</v>
      </c>
      <c r="B57" s="3" t="s">
        <v>1188</v>
      </c>
      <c r="C57" s="3"/>
      <c r="D57" s="3"/>
      <c r="E57" s="15"/>
      <c r="F57" s="3"/>
      <c r="G57" s="3">
        <v>5</v>
      </c>
      <c r="H57" s="3">
        <v>36</v>
      </c>
      <c r="I57" s="3"/>
      <c r="J57" s="3"/>
      <c r="K57" s="3"/>
      <c r="L57" s="3"/>
      <c r="M57" s="3"/>
      <c r="N57" s="3"/>
      <c r="O57" s="3"/>
      <c r="P57" s="3"/>
    </row>
    <row r="58" spans="1:16" ht="30" x14ac:dyDescent="0.25">
      <c r="A58" s="3">
        <v>53</v>
      </c>
      <c r="B58" s="3" t="s">
        <v>1189</v>
      </c>
      <c r="C58" s="3"/>
      <c r="D58" s="3"/>
      <c r="E58" s="15" t="s">
        <v>830</v>
      </c>
      <c r="F58" s="3">
        <v>100</v>
      </c>
      <c r="G58" s="3">
        <v>6</v>
      </c>
      <c r="H58" s="3">
        <v>36</v>
      </c>
      <c r="I58" s="3"/>
      <c r="J58" s="3"/>
      <c r="K58" s="3"/>
      <c r="L58" s="3"/>
      <c r="M58" s="3"/>
      <c r="N58" s="3"/>
      <c r="O58" s="3"/>
      <c r="P58" s="3"/>
    </row>
    <row r="59" spans="1:16" ht="30" x14ac:dyDescent="0.25">
      <c r="A59" s="6">
        <v>54</v>
      </c>
      <c r="B59" s="3" t="s">
        <v>1190</v>
      </c>
      <c r="C59" s="3"/>
      <c r="D59" s="3"/>
      <c r="E59" s="15" t="s">
        <v>842</v>
      </c>
      <c r="F59" s="3">
        <v>30</v>
      </c>
      <c r="G59" s="3">
        <v>10</v>
      </c>
      <c r="H59" s="3">
        <v>48</v>
      </c>
      <c r="I59" s="3"/>
      <c r="J59" s="3"/>
      <c r="K59" s="3"/>
      <c r="L59" s="3"/>
      <c r="M59" s="3">
        <v>300</v>
      </c>
      <c r="N59" s="3">
        <v>300</v>
      </c>
      <c r="O59" s="3"/>
      <c r="P59" s="3">
        <v>60</v>
      </c>
    </row>
    <row r="60" spans="1:16" x14ac:dyDescent="0.25">
      <c r="A60" s="3">
        <v>55</v>
      </c>
      <c r="B60" s="3" t="s">
        <v>1191</v>
      </c>
      <c r="C60" s="3"/>
      <c r="D60" s="3"/>
      <c r="E60" s="15"/>
      <c r="F60" s="3"/>
      <c r="G60" s="3"/>
      <c r="H60" s="3"/>
      <c r="I60" s="3"/>
      <c r="J60" s="3"/>
      <c r="K60" s="3"/>
      <c r="L60" s="3"/>
      <c r="M60" s="3">
        <v>500</v>
      </c>
      <c r="N60" s="3">
        <v>500</v>
      </c>
      <c r="O60" s="3"/>
      <c r="P60" s="3">
        <v>48</v>
      </c>
    </row>
    <row r="61" spans="1:16" ht="30" x14ac:dyDescent="0.25">
      <c r="A61" s="6">
        <v>56</v>
      </c>
      <c r="B61" s="3" t="s">
        <v>1192</v>
      </c>
      <c r="C61" s="3"/>
      <c r="D61" s="3"/>
      <c r="E61" s="15" t="s">
        <v>895</v>
      </c>
      <c r="F61" s="3">
        <v>100</v>
      </c>
      <c r="G61" s="3">
        <v>3.25</v>
      </c>
      <c r="H61" s="3">
        <v>36</v>
      </c>
      <c r="I61" s="3"/>
      <c r="J61" s="3"/>
      <c r="K61" s="3"/>
      <c r="L61" s="3"/>
      <c r="M61" s="3">
        <v>100</v>
      </c>
      <c r="N61" s="3">
        <v>100</v>
      </c>
      <c r="O61" s="3"/>
      <c r="P61" s="3">
        <v>180</v>
      </c>
    </row>
    <row r="62" spans="1:16" ht="45" x14ac:dyDescent="0.25">
      <c r="A62" s="3">
        <v>57</v>
      </c>
      <c r="B62" s="3" t="s">
        <v>1193</v>
      </c>
      <c r="C62" s="3" t="s">
        <v>376</v>
      </c>
      <c r="D62" s="3">
        <v>50</v>
      </c>
      <c r="E62" s="15" t="s">
        <v>904</v>
      </c>
      <c r="F62" s="3">
        <v>70</v>
      </c>
      <c r="G62" s="3">
        <v>3</v>
      </c>
      <c r="H62" s="3">
        <v>180</v>
      </c>
      <c r="I62" s="3">
        <v>1100</v>
      </c>
      <c r="J62" s="3">
        <v>1100</v>
      </c>
      <c r="K62" s="3"/>
      <c r="L62" s="3">
        <v>360</v>
      </c>
      <c r="M62" s="3">
        <v>800</v>
      </c>
      <c r="N62" s="3">
        <v>800</v>
      </c>
      <c r="O62" s="3"/>
      <c r="P62" s="3">
        <v>84</v>
      </c>
    </row>
    <row r="63" spans="1:16" ht="30" x14ac:dyDescent="0.25">
      <c r="A63" s="6">
        <v>58</v>
      </c>
      <c r="B63" s="3" t="s">
        <v>1194</v>
      </c>
      <c r="C63" s="3"/>
      <c r="D63" s="3"/>
      <c r="E63" s="15" t="s">
        <v>842</v>
      </c>
      <c r="F63" s="3">
        <v>100</v>
      </c>
      <c r="G63" s="3">
        <v>10</v>
      </c>
      <c r="H63" s="3">
        <v>36</v>
      </c>
      <c r="I63" s="3"/>
      <c r="J63" s="3"/>
      <c r="K63" s="3"/>
      <c r="L63" s="3"/>
      <c r="M63" s="3"/>
      <c r="N63" s="3"/>
      <c r="O63" s="3"/>
      <c r="P63" s="3"/>
    </row>
    <row r="64" spans="1:16" x14ac:dyDescent="0.25">
      <c r="A64" s="3">
        <v>59</v>
      </c>
      <c r="B64" s="3" t="s">
        <v>282</v>
      </c>
      <c r="C64" s="3"/>
      <c r="D64" s="3"/>
      <c r="E64" s="15"/>
      <c r="F64" s="3"/>
      <c r="G64" s="3">
        <v>13</v>
      </c>
      <c r="H64" s="3">
        <v>36</v>
      </c>
      <c r="I64" s="3"/>
      <c r="J64" s="3"/>
      <c r="K64" s="3"/>
      <c r="L64" s="3"/>
      <c r="M64" s="3">
        <v>100</v>
      </c>
      <c r="N64" s="3">
        <v>100</v>
      </c>
      <c r="O64" s="3"/>
      <c r="P64" s="3">
        <v>216</v>
      </c>
    </row>
    <row r="65" spans="1:16" x14ac:dyDescent="0.25">
      <c r="A65" s="6">
        <v>60</v>
      </c>
      <c r="B65" s="3" t="s">
        <v>1195</v>
      </c>
      <c r="C65" s="3" t="s">
        <v>376</v>
      </c>
      <c r="D65" s="3">
        <v>100</v>
      </c>
      <c r="E65" s="15" t="s">
        <v>1196</v>
      </c>
      <c r="F65" s="3">
        <v>50</v>
      </c>
      <c r="G65" s="3">
        <v>6.2</v>
      </c>
      <c r="H65" s="3">
        <v>30</v>
      </c>
      <c r="I65" s="3"/>
      <c r="J65" s="3"/>
      <c r="K65" s="3"/>
      <c r="L65" s="3"/>
      <c r="M65" s="3">
        <v>5000</v>
      </c>
      <c r="N65" s="3">
        <v>5000</v>
      </c>
      <c r="O65" s="3"/>
      <c r="P65" s="3">
        <v>150</v>
      </c>
    </row>
    <row r="66" spans="1:16" ht="45" x14ac:dyDescent="0.25">
      <c r="A66" s="3">
        <v>61</v>
      </c>
      <c r="B66" s="3" t="s">
        <v>1197</v>
      </c>
      <c r="C66" s="3" t="s">
        <v>376</v>
      </c>
      <c r="D66" s="3">
        <v>30</v>
      </c>
      <c r="E66" s="15" t="s">
        <v>904</v>
      </c>
      <c r="F66" s="3">
        <v>70</v>
      </c>
      <c r="G66" s="3">
        <v>5</v>
      </c>
      <c r="H66" s="3">
        <v>36</v>
      </c>
      <c r="I66" s="3">
        <v>1000</v>
      </c>
      <c r="J66" s="3">
        <v>1000</v>
      </c>
      <c r="K66" s="3"/>
      <c r="L66" s="3">
        <v>60</v>
      </c>
      <c r="M66" s="3">
        <v>300</v>
      </c>
      <c r="N66" s="3">
        <v>300</v>
      </c>
      <c r="O66" s="3"/>
      <c r="P66" s="3">
        <v>120</v>
      </c>
    </row>
    <row r="67" spans="1:16" ht="45" x14ac:dyDescent="0.25">
      <c r="A67" s="6">
        <v>62</v>
      </c>
      <c r="B67" s="3" t="s">
        <v>1198</v>
      </c>
      <c r="C67" s="3" t="s">
        <v>376</v>
      </c>
      <c r="D67" s="3">
        <v>30</v>
      </c>
      <c r="E67" s="15" t="s">
        <v>904</v>
      </c>
      <c r="F67" s="3">
        <v>40</v>
      </c>
      <c r="G67" s="3">
        <v>4</v>
      </c>
      <c r="H67" s="3">
        <v>36</v>
      </c>
      <c r="I67" s="3"/>
      <c r="J67" s="3"/>
      <c r="K67" s="3"/>
      <c r="L67" s="3"/>
      <c r="M67" s="3">
        <v>300</v>
      </c>
      <c r="N67" s="3">
        <v>300</v>
      </c>
      <c r="O67" s="3"/>
      <c r="P67" s="3">
        <v>60</v>
      </c>
    </row>
    <row r="68" spans="1:16" ht="45" x14ac:dyDescent="0.25">
      <c r="A68" s="3">
        <v>63</v>
      </c>
      <c r="B68" s="3" t="s">
        <v>1199</v>
      </c>
      <c r="C68" s="3" t="s">
        <v>376</v>
      </c>
      <c r="D68" s="3">
        <v>40</v>
      </c>
      <c r="E68" s="15" t="s">
        <v>904</v>
      </c>
      <c r="F68" s="3">
        <v>80</v>
      </c>
      <c r="G68" s="3"/>
      <c r="H68" s="3"/>
      <c r="I68" s="3"/>
      <c r="J68" s="3"/>
      <c r="K68" s="3"/>
      <c r="L68" s="3"/>
      <c r="M68" s="3">
        <v>500</v>
      </c>
      <c r="N68" s="3">
        <v>500</v>
      </c>
      <c r="O68" s="3"/>
      <c r="P68" s="3">
        <v>24</v>
      </c>
    </row>
    <row r="69" spans="1:16" ht="45" x14ac:dyDescent="0.25">
      <c r="A69" s="6">
        <v>64</v>
      </c>
      <c r="B69" s="3" t="s">
        <v>1200</v>
      </c>
      <c r="C69" s="3" t="s">
        <v>376</v>
      </c>
      <c r="D69" s="3">
        <v>30</v>
      </c>
      <c r="E69" s="15" t="s">
        <v>904</v>
      </c>
      <c r="F69" s="3">
        <v>40</v>
      </c>
      <c r="G69" s="3">
        <v>10</v>
      </c>
      <c r="H69" s="3">
        <v>24</v>
      </c>
      <c r="I69" s="3">
        <v>1000</v>
      </c>
      <c r="J69" s="3">
        <v>1000</v>
      </c>
      <c r="K69" s="3"/>
      <c r="L69" s="3">
        <v>60</v>
      </c>
      <c r="M69" s="3">
        <v>100</v>
      </c>
      <c r="N69" s="3">
        <v>100</v>
      </c>
      <c r="O69" s="3"/>
      <c r="P69" s="3">
        <v>60</v>
      </c>
    </row>
    <row r="70" spans="1:16" ht="45" x14ac:dyDescent="0.25">
      <c r="A70" s="3">
        <v>65</v>
      </c>
      <c r="B70" s="3" t="s">
        <v>1201</v>
      </c>
      <c r="C70" s="3" t="s">
        <v>376</v>
      </c>
      <c r="D70" s="3">
        <v>50</v>
      </c>
      <c r="E70" s="15" t="s">
        <v>904</v>
      </c>
      <c r="F70" s="3">
        <v>70</v>
      </c>
      <c r="G70" s="3">
        <v>4</v>
      </c>
      <c r="H70" s="3">
        <v>48</v>
      </c>
      <c r="I70" s="3"/>
      <c r="J70" s="3"/>
      <c r="K70" s="3"/>
      <c r="L70" s="3"/>
      <c r="M70" s="3">
        <v>300</v>
      </c>
      <c r="N70" s="3">
        <v>300</v>
      </c>
      <c r="O70" s="3"/>
      <c r="P70" s="3">
        <v>80</v>
      </c>
    </row>
    <row r="71" spans="1:16" x14ac:dyDescent="0.25">
      <c r="A71" s="6">
        <v>66</v>
      </c>
      <c r="B71" s="3" t="s">
        <v>1202</v>
      </c>
      <c r="C71" s="3"/>
      <c r="D71" s="3"/>
      <c r="E71" s="15"/>
      <c r="F71" s="3"/>
      <c r="G71" s="3">
        <v>6.5</v>
      </c>
      <c r="H71" s="3">
        <v>24</v>
      </c>
      <c r="I71" s="3"/>
      <c r="J71" s="3"/>
      <c r="K71" s="3"/>
      <c r="L71" s="3"/>
      <c r="M71" s="3">
        <v>900</v>
      </c>
      <c r="N71" s="3">
        <v>900</v>
      </c>
      <c r="O71" s="3"/>
      <c r="P71" s="3">
        <v>96</v>
      </c>
    </row>
    <row r="72" spans="1:16" ht="30" x14ac:dyDescent="0.25">
      <c r="A72" s="3">
        <v>67</v>
      </c>
      <c r="B72" s="3" t="s">
        <v>664</v>
      </c>
      <c r="C72" s="3"/>
      <c r="D72" s="3"/>
      <c r="E72" s="15" t="s">
        <v>830</v>
      </c>
      <c r="F72" s="3">
        <v>60</v>
      </c>
      <c r="G72" s="3">
        <v>2</v>
      </c>
      <c r="H72" s="3">
        <v>24</v>
      </c>
      <c r="I72" s="3"/>
      <c r="J72" s="3"/>
      <c r="K72" s="3"/>
      <c r="L72" s="3"/>
      <c r="M72" s="3">
        <v>400</v>
      </c>
      <c r="N72" s="3">
        <v>400</v>
      </c>
      <c r="O72" s="3"/>
      <c r="P72" s="3">
        <v>24</v>
      </c>
    </row>
    <row r="73" spans="1:16" ht="30" x14ac:dyDescent="0.25">
      <c r="A73" s="6">
        <v>68</v>
      </c>
      <c r="B73" s="3" t="s">
        <v>1203</v>
      </c>
      <c r="C73" s="3"/>
      <c r="D73" s="3"/>
      <c r="E73" s="15" t="s">
        <v>842</v>
      </c>
      <c r="F73" s="3">
        <v>100</v>
      </c>
      <c r="G73" s="3">
        <v>3</v>
      </c>
      <c r="H73" s="3">
        <v>24</v>
      </c>
      <c r="I73" s="3"/>
      <c r="J73" s="3"/>
      <c r="K73" s="3"/>
      <c r="L73" s="3"/>
      <c r="M73" s="3"/>
      <c r="N73" s="3"/>
      <c r="O73" s="3"/>
      <c r="P73" s="3"/>
    </row>
    <row r="74" spans="1:16" ht="45" x14ac:dyDescent="0.25">
      <c r="A74" s="3">
        <v>69</v>
      </c>
      <c r="B74" s="3" t="s">
        <v>1204</v>
      </c>
      <c r="C74" s="3"/>
      <c r="D74" s="3"/>
      <c r="E74" s="15" t="s">
        <v>904</v>
      </c>
      <c r="F74" s="3">
        <v>70</v>
      </c>
      <c r="G74" s="3">
        <v>4</v>
      </c>
      <c r="H74" s="3">
        <v>48</v>
      </c>
      <c r="I74" s="3"/>
      <c r="J74" s="3"/>
      <c r="K74" s="3"/>
      <c r="L74" s="3"/>
      <c r="M74" s="3">
        <v>700</v>
      </c>
      <c r="N74" s="3">
        <v>700</v>
      </c>
      <c r="O74" s="3"/>
      <c r="P74" s="3">
        <v>48</v>
      </c>
    </row>
    <row r="75" spans="1:16" x14ac:dyDescent="0.25">
      <c r="A75" s="6">
        <v>70</v>
      </c>
      <c r="B75" s="3" t="s">
        <v>1205</v>
      </c>
      <c r="C75" s="3"/>
      <c r="D75" s="3"/>
      <c r="E75" s="15"/>
      <c r="F75" s="3"/>
      <c r="G75" s="3">
        <v>6</v>
      </c>
      <c r="H75" s="3">
        <v>42</v>
      </c>
      <c r="I75" s="3"/>
      <c r="J75" s="3"/>
      <c r="K75" s="3"/>
      <c r="L75" s="3"/>
      <c r="M75" s="3">
        <v>200</v>
      </c>
      <c r="N75" s="3">
        <v>200</v>
      </c>
      <c r="O75" s="3"/>
      <c r="P75" s="3">
        <v>48</v>
      </c>
    </row>
    <row r="76" spans="1:16" x14ac:dyDescent="0.25">
      <c r="A76" s="3">
        <v>71</v>
      </c>
      <c r="B76" s="3" t="s">
        <v>1206</v>
      </c>
      <c r="C76" s="3" t="s">
        <v>376</v>
      </c>
      <c r="D76" s="3">
        <v>20</v>
      </c>
      <c r="E76" s="15"/>
      <c r="F76" s="3"/>
      <c r="G76" s="3">
        <v>2</v>
      </c>
      <c r="H76" s="3">
        <v>36</v>
      </c>
      <c r="I76" s="3"/>
      <c r="J76" s="3"/>
      <c r="K76" s="3"/>
      <c r="L76" s="3"/>
      <c r="M76" s="3"/>
      <c r="N76" s="3"/>
      <c r="O76" s="3"/>
      <c r="P76" s="3"/>
    </row>
    <row r="77" spans="1:16" ht="30" x14ac:dyDescent="0.25">
      <c r="A77" s="6">
        <v>72</v>
      </c>
      <c r="B77" s="3" t="s">
        <v>1207</v>
      </c>
      <c r="C77" s="3"/>
      <c r="D77" s="3"/>
      <c r="E77" s="15" t="s">
        <v>895</v>
      </c>
      <c r="F77" s="3">
        <v>80</v>
      </c>
      <c r="G77" s="3">
        <v>4</v>
      </c>
      <c r="H77" s="3">
        <v>39</v>
      </c>
      <c r="I77" s="3"/>
      <c r="J77" s="3"/>
      <c r="K77" s="3"/>
      <c r="L77" s="3"/>
      <c r="M77" s="3">
        <v>500</v>
      </c>
      <c r="N77" s="3">
        <v>500</v>
      </c>
      <c r="O77" s="3"/>
      <c r="P77" s="3">
        <v>50</v>
      </c>
    </row>
    <row r="78" spans="1:16" s="57" customFormat="1" ht="14.25" x14ac:dyDescent="0.2">
      <c r="A78" s="14"/>
      <c r="B78" s="72" t="s">
        <v>1368</v>
      </c>
      <c r="C78" s="72"/>
      <c r="D78" s="72"/>
      <c r="E78" s="78"/>
      <c r="F78" s="72"/>
      <c r="G78" s="72">
        <f>SUM(G6:G77)</f>
        <v>235.93999999999997</v>
      </c>
      <c r="H78" s="72"/>
      <c r="I78" s="72">
        <f>SUM(I6:I77)</f>
        <v>13050</v>
      </c>
      <c r="J78" s="72">
        <f>SUM(J6:J77)</f>
        <v>13050</v>
      </c>
      <c r="K78" s="72">
        <f>SUM(K6:K77)</f>
        <v>0</v>
      </c>
      <c r="L78" s="72"/>
      <c r="M78" s="72">
        <f>SUM(M7:M77)</f>
        <v>23450</v>
      </c>
      <c r="N78" s="72">
        <f>SUM(N7:N77)</f>
        <v>23450</v>
      </c>
      <c r="O78" s="72">
        <f>SUM(O7:O77)</f>
        <v>0</v>
      </c>
      <c r="P78" s="72"/>
    </row>
    <row r="79" spans="1:16" x14ac:dyDescent="0.25">
      <c r="K79" s="317" t="s">
        <v>1369</v>
      </c>
      <c r="L79" s="317"/>
      <c r="M79" s="317"/>
      <c r="N79" s="317"/>
      <c r="O79" s="317"/>
      <c r="P79" s="317"/>
    </row>
    <row r="80" spans="1:16" x14ac:dyDescent="0.25">
      <c r="A80" s="297" t="s">
        <v>18</v>
      </c>
      <c r="B80" s="297"/>
      <c r="C80" s="297"/>
      <c r="D80" s="297"/>
      <c r="E80" s="297"/>
      <c r="F80" s="297"/>
      <c r="G80" s="297"/>
      <c r="K80" s="297" t="s">
        <v>9</v>
      </c>
      <c r="L80" s="297"/>
      <c r="M80" s="297"/>
      <c r="N80" s="297"/>
      <c r="O80" s="297"/>
      <c r="P80" s="297"/>
    </row>
  </sheetData>
  <autoFilter ref="G1:G80"/>
  <mergeCells count="24">
    <mergeCell ref="A1:G1"/>
    <mergeCell ref="A2:P2"/>
    <mergeCell ref="A3:A5"/>
    <mergeCell ref="B3:B5"/>
    <mergeCell ref="C3:D3"/>
    <mergeCell ref="E3:F3"/>
    <mergeCell ref="G3:H3"/>
    <mergeCell ref="I3:L3"/>
    <mergeCell ref="M3:P3"/>
    <mergeCell ref="C4:C5"/>
    <mergeCell ref="P4:P5"/>
    <mergeCell ref="A80:G80"/>
    <mergeCell ref="J4:K4"/>
    <mergeCell ref="L4:L5"/>
    <mergeCell ref="M4:M5"/>
    <mergeCell ref="N4:O4"/>
    <mergeCell ref="D4:D5"/>
    <mergeCell ref="E4:E5"/>
    <mergeCell ref="F4:F5"/>
    <mergeCell ref="G4:G5"/>
    <mergeCell ref="H4:H5"/>
    <mergeCell ref="I4:I5"/>
    <mergeCell ref="K79:P79"/>
    <mergeCell ref="K80:P8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workbookViewId="0">
      <selection activeCell="Q3" sqref="A3:XFD36"/>
    </sheetView>
  </sheetViews>
  <sheetFormatPr defaultColWidth="9.140625" defaultRowHeight="15" x14ac:dyDescent="0.25"/>
  <cols>
    <col min="1" max="1" width="5.85546875" style="2" customWidth="1"/>
    <col min="2" max="2" width="21.42578125" style="2" customWidth="1"/>
    <col min="3" max="3" width="11.28515625" style="2" customWidth="1"/>
    <col min="4" max="4" width="9" style="2" customWidth="1"/>
    <col min="5" max="5" width="9.85546875" style="2" customWidth="1"/>
    <col min="6" max="6" width="7.5703125" style="2" customWidth="1"/>
    <col min="7" max="7" width="8.42578125" style="2" customWidth="1"/>
    <col min="8" max="8" width="11.140625" style="2" customWidth="1"/>
    <col min="9" max="9" width="8.42578125" style="2" customWidth="1"/>
    <col min="10" max="10" width="7.28515625" style="2" customWidth="1"/>
    <col min="11" max="11" width="7.42578125" style="2" customWidth="1"/>
    <col min="12" max="12" width="8.42578125" style="2" customWidth="1"/>
    <col min="13" max="13" width="8.140625" style="2" customWidth="1"/>
    <col min="14" max="14" width="9.140625" style="2"/>
    <col min="15" max="15" width="7.42578125" style="2" customWidth="1"/>
    <col min="16" max="16" width="8" style="2" customWidth="1"/>
    <col min="17" max="16384" width="9.140625" style="2"/>
  </cols>
  <sheetData>
    <row r="1" spans="1:16" ht="24" customHeight="1" x14ac:dyDescent="0.25">
      <c r="A1" s="297" t="s">
        <v>118</v>
      </c>
      <c r="B1" s="297"/>
      <c r="C1" s="297"/>
      <c r="D1" s="297"/>
      <c r="E1" s="297"/>
      <c r="F1" s="297"/>
      <c r="G1" s="297"/>
      <c r="H1" s="8"/>
    </row>
    <row r="2" spans="1:16" ht="22.5" customHeight="1" x14ac:dyDescent="0.25">
      <c r="A2" s="296" t="s">
        <v>17</v>
      </c>
      <c r="B2" s="296"/>
      <c r="C2" s="296"/>
      <c r="D2" s="296"/>
      <c r="E2" s="296"/>
      <c r="F2" s="296"/>
      <c r="G2" s="296"/>
      <c r="H2" s="296"/>
      <c r="I2" s="296"/>
      <c r="J2" s="296"/>
      <c r="K2" s="296"/>
      <c r="L2" s="296"/>
      <c r="M2" s="296"/>
      <c r="N2" s="296"/>
      <c r="O2" s="296"/>
      <c r="P2" s="296"/>
    </row>
    <row r="3" spans="1:16" s="1" customFormat="1" ht="30" customHeight="1" x14ac:dyDescent="0.25">
      <c r="A3" s="298" t="s">
        <v>0</v>
      </c>
      <c r="B3" s="298" t="s">
        <v>1</v>
      </c>
      <c r="C3" s="290" t="s">
        <v>16</v>
      </c>
      <c r="D3" s="291"/>
      <c r="E3" s="292" t="s">
        <v>20</v>
      </c>
      <c r="F3" s="293"/>
      <c r="G3" s="307" t="s">
        <v>15</v>
      </c>
      <c r="H3" s="308"/>
      <c r="I3" s="307" t="s">
        <v>7</v>
      </c>
      <c r="J3" s="308"/>
      <c r="K3" s="308"/>
      <c r="L3" s="308"/>
      <c r="M3" s="303" t="s">
        <v>8</v>
      </c>
      <c r="N3" s="304"/>
      <c r="O3" s="304"/>
      <c r="P3" s="305"/>
    </row>
    <row r="4" spans="1:16" s="1" customFormat="1" ht="18" customHeight="1" x14ac:dyDescent="0.25">
      <c r="A4" s="299"/>
      <c r="B4" s="299"/>
      <c r="C4" s="294" t="s">
        <v>19</v>
      </c>
      <c r="D4" s="294" t="s">
        <v>13</v>
      </c>
      <c r="E4" s="306" t="s">
        <v>14</v>
      </c>
      <c r="F4" s="294" t="s">
        <v>13</v>
      </c>
      <c r="G4" s="301" t="s">
        <v>6</v>
      </c>
      <c r="H4" s="301" t="s">
        <v>11</v>
      </c>
      <c r="I4" s="301" t="s">
        <v>5</v>
      </c>
      <c r="J4" s="289" t="s">
        <v>2</v>
      </c>
      <c r="K4" s="289"/>
      <c r="L4" s="288" t="s">
        <v>10</v>
      </c>
      <c r="M4" s="301" t="s">
        <v>5</v>
      </c>
      <c r="N4" s="289" t="s">
        <v>2</v>
      </c>
      <c r="O4" s="289"/>
      <c r="P4" s="301" t="s">
        <v>11</v>
      </c>
    </row>
    <row r="5" spans="1:16" s="1" customFormat="1" ht="58.5" customHeight="1" x14ac:dyDescent="0.25">
      <c r="A5" s="300"/>
      <c r="B5" s="300"/>
      <c r="C5" s="295"/>
      <c r="D5" s="295"/>
      <c r="E5" s="295"/>
      <c r="F5" s="295"/>
      <c r="G5" s="302"/>
      <c r="H5" s="302"/>
      <c r="I5" s="302"/>
      <c r="J5" s="9" t="s">
        <v>4</v>
      </c>
      <c r="K5" s="9" t="s">
        <v>3</v>
      </c>
      <c r="L5" s="289"/>
      <c r="M5" s="302"/>
      <c r="N5" s="9" t="s">
        <v>4</v>
      </c>
      <c r="O5" s="9" t="s">
        <v>3</v>
      </c>
      <c r="P5" s="302"/>
    </row>
    <row r="6" spans="1:16" ht="34.5" customHeight="1" x14ac:dyDescent="0.25">
      <c r="A6" s="3">
        <v>1</v>
      </c>
      <c r="B6" s="3" t="s">
        <v>119</v>
      </c>
      <c r="C6" s="3" t="s">
        <v>23</v>
      </c>
      <c r="D6" s="3">
        <v>80</v>
      </c>
      <c r="E6" s="15" t="s">
        <v>68</v>
      </c>
      <c r="F6" s="3">
        <v>10</v>
      </c>
      <c r="G6" s="3"/>
      <c r="H6" s="3"/>
      <c r="I6" s="3">
        <v>480</v>
      </c>
      <c r="J6" s="3">
        <v>480</v>
      </c>
      <c r="K6" s="3"/>
      <c r="L6" s="3">
        <v>190</v>
      </c>
      <c r="M6" s="3"/>
      <c r="N6" s="3"/>
      <c r="O6" s="3"/>
      <c r="P6" s="3"/>
    </row>
    <row r="7" spans="1:16" ht="24.95" customHeight="1" x14ac:dyDescent="0.25">
      <c r="A7" s="6">
        <v>2</v>
      </c>
      <c r="B7" s="3" t="s">
        <v>120</v>
      </c>
      <c r="C7" s="3" t="s">
        <v>44</v>
      </c>
      <c r="D7" s="3">
        <v>30</v>
      </c>
      <c r="E7" s="3"/>
      <c r="F7" s="3"/>
      <c r="G7" s="3"/>
      <c r="H7" s="3"/>
      <c r="I7" s="3"/>
      <c r="J7" s="3"/>
      <c r="K7" s="3"/>
      <c r="L7" s="3"/>
      <c r="M7" s="3"/>
      <c r="N7" s="3"/>
      <c r="O7" s="3"/>
      <c r="P7" s="3"/>
    </row>
    <row r="8" spans="1:16" ht="24.95" customHeight="1" x14ac:dyDescent="0.25">
      <c r="A8" s="3">
        <v>3</v>
      </c>
      <c r="B8" s="3" t="s">
        <v>123</v>
      </c>
      <c r="C8" s="3"/>
      <c r="D8" s="3"/>
      <c r="E8" s="3"/>
      <c r="F8" s="3"/>
      <c r="G8" s="3">
        <v>8.9</v>
      </c>
      <c r="H8" s="3">
        <v>30</v>
      </c>
      <c r="I8" s="3"/>
      <c r="J8" s="3"/>
      <c r="K8" s="3"/>
      <c r="L8" s="3"/>
      <c r="M8" s="3"/>
      <c r="N8" s="3"/>
      <c r="O8" s="3"/>
      <c r="P8" s="3"/>
    </row>
    <row r="9" spans="1:16" ht="24.95" customHeight="1" x14ac:dyDescent="0.25">
      <c r="A9" s="6">
        <v>4</v>
      </c>
      <c r="B9" s="3" t="s">
        <v>121</v>
      </c>
      <c r="C9" s="3"/>
      <c r="D9" s="3"/>
      <c r="E9" s="3"/>
      <c r="F9" s="3"/>
      <c r="G9" s="3">
        <v>2.2000000000000002</v>
      </c>
      <c r="H9" s="3">
        <v>24</v>
      </c>
      <c r="I9" s="3"/>
      <c r="J9" s="3"/>
      <c r="K9" s="3"/>
      <c r="L9" s="3"/>
      <c r="M9" s="3"/>
      <c r="N9" s="3"/>
      <c r="O9" s="3"/>
      <c r="P9" s="3"/>
    </row>
    <row r="10" spans="1:16" ht="28.5" customHeight="1" x14ac:dyDescent="0.25">
      <c r="A10" s="3">
        <v>5</v>
      </c>
      <c r="B10" s="3" t="s">
        <v>122</v>
      </c>
      <c r="C10" s="3" t="s">
        <v>44</v>
      </c>
      <c r="D10" s="3">
        <v>10</v>
      </c>
      <c r="E10" s="15" t="s">
        <v>68</v>
      </c>
      <c r="F10" s="3">
        <v>10</v>
      </c>
      <c r="G10" s="3"/>
      <c r="H10" s="3"/>
      <c r="I10" s="3"/>
      <c r="J10" s="3"/>
      <c r="K10" s="3"/>
      <c r="L10" s="3"/>
      <c r="M10" s="3"/>
      <c r="N10" s="3"/>
      <c r="O10" s="3"/>
      <c r="P10" s="3"/>
    </row>
    <row r="11" spans="1:16" ht="30" customHeight="1" x14ac:dyDescent="0.25">
      <c r="A11" s="6">
        <v>6</v>
      </c>
      <c r="B11" s="3" t="s">
        <v>124</v>
      </c>
      <c r="C11" s="3" t="s">
        <v>23</v>
      </c>
      <c r="D11" s="3">
        <v>30</v>
      </c>
      <c r="E11" s="15" t="s">
        <v>68</v>
      </c>
      <c r="F11" s="3">
        <v>30</v>
      </c>
      <c r="G11" s="3"/>
      <c r="H11" s="3"/>
      <c r="I11" s="3"/>
      <c r="J11" s="3"/>
      <c r="K11" s="3"/>
      <c r="L11" s="3"/>
      <c r="M11" s="3"/>
      <c r="N11" s="3"/>
      <c r="O11" s="3"/>
      <c r="P11" s="3"/>
    </row>
    <row r="12" spans="1:16" ht="30" customHeight="1" x14ac:dyDescent="0.25">
      <c r="A12" s="3">
        <v>7</v>
      </c>
      <c r="B12" s="3" t="s">
        <v>125</v>
      </c>
      <c r="C12" s="3"/>
      <c r="D12" s="3"/>
      <c r="E12" s="15" t="s">
        <v>68</v>
      </c>
      <c r="F12" s="3">
        <v>40</v>
      </c>
      <c r="G12" s="3"/>
      <c r="H12" s="3"/>
      <c r="I12" s="3"/>
      <c r="J12" s="3"/>
      <c r="K12" s="3"/>
      <c r="L12" s="3"/>
      <c r="M12" s="3"/>
      <c r="N12" s="3"/>
      <c r="O12" s="3"/>
      <c r="P12" s="3"/>
    </row>
    <row r="13" spans="1:16" ht="24.95" customHeight="1" x14ac:dyDescent="0.25">
      <c r="A13" s="6">
        <v>8</v>
      </c>
      <c r="B13" s="3" t="s">
        <v>126</v>
      </c>
      <c r="C13" s="3" t="s">
        <v>44</v>
      </c>
      <c r="D13" s="3">
        <v>20</v>
      </c>
      <c r="E13" s="3"/>
      <c r="F13" s="3"/>
      <c r="G13" s="3"/>
      <c r="H13" s="3"/>
      <c r="I13" s="3">
        <v>250</v>
      </c>
      <c r="J13" s="3">
        <v>250</v>
      </c>
      <c r="K13" s="3"/>
      <c r="L13" s="3">
        <v>90</v>
      </c>
      <c r="M13" s="3"/>
      <c r="N13" s="3"/>
      <c r="O13" s="3"/>
      <c r="P13" s="3"/>
    </row>
    <row r="14" spans="1:16" ht="24.95" customHeight="1" x14ac:dyDescent="0.25">
      <c r="A14" s="3">
        <v>9</v>
      </c>
      <c r="B14" s="3" t="s">
        <v>127</v>
      </c>
      <c r="C14" s="3"/>
      <c r="D14" s="3"/>
      <c r="E14" s="3"/>
      <c r="F14" s="3"/>
      <c r="G14" s="3"/>
      <c r="H14" s="3"/>
      <c r="I14" s="3">
        <v>500</v>
      </c>
      <c r="J14" s="3">
        <v>500</v>
      </c>
      <c r="K14" s="3"/>
      <c r="L14" s="3">
        <v>90</v>
      </c>
      <c r="M14" s="3"/>
      <c r="N14" s="3"/>
      <c r="O14" s="3"/>
      <c r="P14" s="3"/>
    </row>
    <row r="15" spans="1:16" ht="24.95" customHeight="1" x14ac:dyDescent="0.25">
      <c r="A15" s="6">
        <v>10</v>
      </c>
      <c r="B15" s="3" t="s">
        <v>128</v>
      </c>
      <c r="C15" s="3"/>
      <c r="D15" s="3"/>
      <c r="E15" s="3" t="s">
        <v>105</v>
      </c>
      <c r="F15" s="3" t="s">
        <v>138</v>
      </c>
      <c r="G15" s="3"/>
      <c r="H15" s="3"/>
      <c r="I15" s="3">
        <v>100</v>
      </c>
      <c r="J15" s="3">
        <v>100</v>
      </c>
      <c r="K15" s="3"/>
      <c r="L15" s="3">
        <v>90</v>
      </c>
      <c r="M15" s="3"/>
      <c r="N15" s="3"/>
      <c r="O15" s="3"/>
      <c r="P15" s="3"/>
    </row>
    <row r="16" spans="1:16" ht="24.95" customHeight="1" x14ac:dyDescent="0.25">
      <c r="A16" s="3">
        <v>11</v>
      </c>
      <c r="B16" s="3" t="s">
        <v>129</v>
      </c>
      <c r="C16" s="3" t="s">
        <v>44</v>
      </c>
      <c r="D16" s="3">
        <v>10</v>
      </c>
      <c r="E16" s="3"/>
      <c r="F16" s="3"/>
      <c r="G16" s="3"/>
      <c r="H16" s="3"/>
      <c r="I16" s="3"/>
      <c r="J16" s="3"/>
      <c r="K16" s="3"/>
      <c r="L16" s="3"/>
      <c r="M16" s="3">
        <v>300</v>
      </c>
      <c r="N16" s="3"/>
      <c r="O16" s="3">
        <v>300</v>
      </c>
      <c r="P16" s="3">
        <v>24</v>
      </c>
    </row>
    <row r="17" spans="1:16" ht="26.25" customHeight="1" x14ac:dyDescent="0.25">
      <c r="A17" s="6">
        <v>12</v>
      </c>
      <c r="B17" s="3" t="s">
        <v>130</v>
      </c>
      <c r="C17" s="3"/>
      <c r="D17" s="3"/>
      <c r="E17" s="15" t="s">
        <v>131</v>
      </c>
      <c r="F17" s="3">
        <v>20</v>
      </c>
      <c r="G17" s="3"/>
      <c r="H17" s="3"/>
      <c r="I17" s="3"/>
      <c r="J17" s="3"/>
      <c r="K17" s="3"/>
      <c r="L17" s="3"/>
      <c r="M17" s="3"/>
      <c r="N17" s="3"/>
      <c r="O17" s="3"/>
      <c r="P17" s="3"/>
    </row>
    <row r="18" spans="1:16" ht="24.95" customHeight="1" x14ac:dyDescent="0.25">
      <c r="A18" s="3">
        <v>13</v>
      </c>
      <c r="B18" s="3" t="s">
        <v>132</v>
      </c>
      <c r="C18" s="3" t="s">
        <v>23</v>
      </c>
      <c r="D18" s="3" t="s">
        <v>133</v>
      </c>
      <c r="E18" s="3"/>
      <c r="F18" s="3"/>
      <c r="G18" s="3"/>
      <c r="H18" s="3"/>
      <c r="I18" s="3"/>
      <c r="J18" s="3"/>
      <c r="K18" s="3"/>
      <c r="L18" s="3"/>
      <c r="M18" s="3"/>
      <c r="N18" s="3"/>
      <c r="O18" s="3"/>
      <c r="P18" s="3"/>
    </row>
    <row r="19" spans="1:16" ht="24.95" customHeight="1" x14ac:dyDescent="0.25">
      <c r="A19" s="6">
        <v>14</v>
      </c>
      <c r="B19" s="3" t="s">
        <v>134</v>
      </c>
      <c r="C19" s="3" t="s">
        <v>23</v>
      </c>
      <c r="D19" s="3">
        <v>10</v>
      </c>
      <c r="E19" s="3"/>
      <c r="F19" s="3"/>
      <c r="G19" s="3"/>
      <c r="H19" s="3"/>
      <c r="I19" s="3"/>
      <c r="J19" s="3"/>
      <c r="K19" s="3"/>
      <c r="L19" s="3"/>
      <c r="M19" s="3"/>
      <c r="N19" s="3"/>
      <c r="O19" s="3"/>
      <c r="P19" s="3"/>
    </row>
    <row r="20" spans="1:16" ht="31.5" customHeight="1" x14ac:dyDescent="0.25">
      <c r="A20" s="3">
        <v>15</v>
      </c>
      <c r="B20" s="3" t="s">
        <v>135</v>
      </c>
      <c r="C20" s="3" t="s">
        <v>23</v>
      </c>
      <c r="D20" s="3">
        <v>30</v>
      </c>
      <c r="E20" s="15" t="s">
        <v>68</v>
      </c>
      <c r="F20" s="3">
        <v>80</v>
      </c>
      <c r="G20" s="3"/>
      <c r="H20" s="3"/>
      <c r="I20" s="3">
        <v>50</v>
      </c>
      <c r="J20" s="3">
        <v>50</v>
      </c>
      <c r="K20" s="3"/>
      <c r="L20" s="3"/>
      <c r="M20" s="3"/>
      <c r="N20" s="3"/>
      <c r="O20" s="3"/>
      <c r="P20" s="3"/>
    </row>
    <row r="21" spans="1:16" ht="30.75" customHeight="1" x14ac:dyDescent="0.25">
      <c r="A21" s="6">
        <v>16</v>
      </c>
      <c r="B21" s="3" t="s">
        <v>136</v>
      </c>
      <c r="C21" s="3"/>
      <c r="D21" s="3"/>
      <c r="E21" s="15" t="s">
        <v>137</v>
      </c>
      <c r="F21" s="3" t="s">
        <v>139</v>
      </c>
      <c r="G21" s="3"/>
      <c r="H21" s="3"/>
      <c r="I21" s="3">
        <v>400</v>
      </c>
      <c r="J21" s="3">
        <v>400</v>
      </c>
      <c r="K21" s="3"/>
      <c r="L21" s="3">
        <v>60</v>
      </c>
      <c r="M21" s="3"/>
      <c r="N21" s="3"/>
      <c r="O21" s="3"/>
      <c r="P21" s="3"/>
    </row>
    <row r="22" spans="1:16" ht="24.95" customHeight="1" x14ac:dyDescent="0.25">
      <c r="A22" s="3">
        <v>17</v>
      </c>
      <c r="B22" s="3" t="s">
        <v>140</v>
      </c>
      <c r="C22" s="3" t="s">
        <v>23</v>
      </c>
      <c r="D22" s="3">
        <v>20</v>
      </c>
      <c r="E22" s="3"/>
      <c r="F22" s="3"/>
      <c r="G22" s="3"/>
      <c r="H22" s="3"/>
      <c r="I22" s="3"/>
      <c r="J22" s="3"/>
      <c r="K22" s="3"/>
      <c r="L22" s="3"/>
      <c r="M22" s="3"/>
      <c r="N22" s="3"/>
      <c r="O22" s="3"/>
      <c r="P22" s="3"/>
    </row>
    <row r="23" spans="1:16" ht="24.95" customHeight="1" x14ac:dyDescent="0.25">
      <c r="A23" s="6">
        <v>18</v>
      </c>
      <c r="B23" s="3" t="s">
        <v>141</v>
      </c>
      <c r="C23" s="3" t="s">
        <v>44</v>
      </c>
      <c r="D23" s="3">
        <v>30</v>
      </c>
      <c r="E23" s="3"/>
      <c r="F23" s="3"/>
      <c r="G23" s="3"/>
      <c r="H23" s="3"/>
      <c r="I23" s="3"/>
      <c r="J23" s="3"/>
      <c r="K23" s="3"/>
      <c r="L23" s="3"/>
      <c r="M23" s="3"/>
      <c r="N23" s="3"/>
      <c r="O23" s="3"/>
      <c r="P23" s="3"/>
    </row>
    <row r="24" spans="1:16" ht="24.95" customHeight="1" x14ac:dyDescent="0.25">
      <c r="A24" s="3">
        <v>19</v>
      </c>
      <c r="B24" s="3" t="s">
        <v>142</v>
      </c>
      <c r="C24" s="3" t="s">
        <v>23</v>
      </c>
      <c r="D24" s="3">
        <v>20</v>
      </c>
      <c r="E24" s="3"/>
      <c r="F24" s="3"/>
      <c r="G24" s="3"/>
      <c r="H24" s="3"/>
      <c r="I24" s="3"/>
      <c r="J24" s="3"/>
      <c r="K24" s="3"/>
      <c r="L24" s="3"/>
      <c r="M24" s="3"/>
      <c r="N24" s="3"/>
      <c r="O24" s="3"/>
      <c r="P24" s="3"/>
    </row>
    <row r="25" spans="1:16" ht="30.75" customHeight="1" x14ac:dyDescent="0.25">
      <c r="A25" s="6">
        <v>20</v>
      </c>
      <c r="B25" s="3" t="s">
        <v>143</v>
      </c>
      <c r="C25" s="3" t="s">
        <v>23</v>
      </c>
      <c r="D25" s="3">
        <v>10</v>
      </c>
      <c r="E25" s="15" t="s">
        <v>68</v>
      </c>
      <c r="F25" s="3">
        <v>100</v>
      </c>
      <c r="G25" s="3"/>
      <c r="H25" s="3"/>
      <c r="I25" s="3"/>
      <c r="J25" s="3"/>
      <c r="K25" s="3"/>
      <c r="L25" s="3"/>
      <c r="M25" s="3">
        <v>200</v>
      </c>
      <c r="N25" s="3">
        <v>200</v>
      </c>
      <c r="O25" s="3"/>
      <c r="P25" s="3">
        <v>36</v>
      </c>
    </row>
    <row r="26" spans="1:16" ht="29.25" customHeight="1" x14ac:dyDescent="0.25">
      <c r="A26" s="3">
        <v>21</v>
      </c>
      <c r="B26" s="3" t="s">
        <v>144</v>
      </c>
      <c r="C26" s="3" t="s">
        <v>23</v>
      </c>
      <c r="D26" s="3">
        <v>20</v>
      </c>
      <c r="E26" s="15" t="s">
        <v>68</v>
      </c>
      <c r="F26" s="3">
        <v>80</v>
      </c>
      <c r="G26" s="3"/>
      <c r="H26" s="3"/>
      <c r="I26" s="3"/>
      <c r="J26" s="3"/>
      <c r="K26" s="3"/>
      <c r="L26" s="3"/>
      <c r="M26" s="3"/>
      <c r="N26" s="3"/>
      <c r="O26" s="3"/>
      <c r="P26" s="3"/>
    </row>
    <row r="27" spans="1:16" ht="24.95" customHeight="1" x14ac:dyDescent="0.25">
      <c r="A27" s="6">
        <v>22</v>
      </c>
      <c r="B27" s="3" t="s">
        <v>145</v>
      </c>
      <c r="C27" s="3"/>
      <c r="D27" s="3"/>
      <c r="E27" s="3" t="s">
        <v>31</v>
      </c>
      <c r="F27" s="3">
        <v>100</v>
      </c>
      <c r="G27" s="3"/>
      <c r="H27" s="3"/>
      <c r="I27" s="3"/>
      <c r="J27" s="3"/>
      <c r="K27" s="3"/>
      <c r="L27" s="3"/>
      <c r="M27" s="3"/>
      <c r="N27" s="3"/>
      <c r="O27" s="3"/>
      <c r="P27" s="3"/>
    </row>
    <row r="28" spans="1:16" ht="24.95" customHeight="1" x14ac:dyDescent="0.25">
      <c r="A28" s="3">
        <v>23</v>
      </c>
      <c r="B28" s="3" t="s">
        <v>146</v>
      </c>
      <c r="C28" s="3"/>
      <c r="D28" s="3"/>
      <c r="E28" s="3" t="s">
        <v>31</v>
      </c>
      <c r="F28" s="3">
        <v>10</v>
      </c>
      <c r="G28" s="3"/>
      <c r="H28" s="3"/>
      <c r="I28" s="3"/>
      <c r="J28" s="3"/>
      <c r="K28" s="3"/>
      <c r="L28" s="3"/>
      <c r="M28" s="3"/>
      <c r="N28" s="3"/>
      <c r="O28" s="3"/>
      <c r="P28" s="3"/>
    </row>
    <row r="29" spans="1:16" ht="24.95" customHeight="1" x14ac:dyDescent="0.25">
      <c r="A29" s="6">
        <v>24</v>
      </c>
      <c r="B29" s="3" t="s">
        <v>147</v>
      </c>
      <c r="C29" s="3" t="s">
        <v>23</v>
      </c>
      <c r="D29" s="3">
        <v>15</v>
      </c>
      <c r="E29" s="3" t="s">
        <v>148</v>
      </c>
      <c r="F29" s="3" t="s">
        <v>149</v>
      </c>
      <c r="G29" s="3"/>
      <c r="H29" s="3"/>
      <c r="I29" s="3"/>
      <c r="J29" s="3"/>
      <c r="K29" s="3"/>
      <c r="L29" s="3"/>
      <c r="M29" s="3"/>
      <c r="N29" s="3"/>
      <c r="O29" s="3"/>
      <c r="P29" s="3"/>
    </row>
    <row r="30" spans="1:16" ht="24.95" customHeight="1" x14ac:dyDescent="0.25">
      <c r="A30" s="3">
        <v>25</v>
      </c>
      <c r="B30" s="3" t="s">
        <v>150</v>
      </c>
      <c r="C30" s="3" t="s">
        <v>44</v>
      </c>
      <c r="D30" s="3">
        <v>10</v>
      </c>
      <c r="E30" s="3"/>
      <c r="F30" s="3"/>
      <c r="G30" s="3"/>
      <c r="H30" s="3"/>
      <c r="I30" s="3"/>
      <c r="J30" s="3"/>
      <c r="K30" s="3"/>
      <c r="L30" s="3"/>
      <c r="M30" s="3"/>
      <c r="N30" s="3"/>
      <c r="O30" s="3"/>
      <c r="P30" s="3"/>
    </row>
    <row r="31" spans="1:16" ht="24.95" customHeight="1" x14ac:dyDescent="0.25">
      <c r="A31" s="6">
        <v>26</v>
      </c>
      <c r="B31" s="3" t="s">
        <v>151</v>
      </c>
      <c r="C31" s="3" t="s">
        <v>44</v>
      </c>
      <c r="D31" s="3" t="s">
        <v>133</v>
      </c>
      <c r="E31" s="3"/>
      <c r="F31" s="3"/>
      <c r="G31" s="3"/>
      <c r="H31" s="3"/>
      <c r="I31" s="3"/>
      <c r="J31" s="3"/>
      <c r="K31" s="3"/>
      <c r="L31" s="3"/>
      <c r="M31" s="3"/>
      <c r="N31" s="3"/>
      <c r="O31" s="3"/>
      <c r="P31" s="3"/>
    </row>
    <row r="32" spans="1:16" ht="31.5" customHeight="1" x14ac:dyDescent="0.25">
      <c r="A32" s="3">
        <v>27</v>
      </c>
      <c r="B32" s="48" t="s">
        <v>499</v>
      </c>
      <c r="C32" s="48"/>
      <c r="D32" s="48"/>
      <c r="E32" s="49" t="s">
        <v>68</v>
      </c>
      <c r="F32" s="48">
        <v>40</v>
      </c>
      <c r="G32" s="48">
        <v>2</v>
      </c>
      <c r="H32" s="48">
        <v>36</v>
      </c>
      <c r="I32" s="48"/>
      <c r="J32" s="48"/>
      <c r="K32" s="48"/>
      <c r="L32" s="48"/>
      <c r="M32" s="48">
        <v>100</v>
      </c>
      <c r="N32" s="48">
        <v>100</v>
      </c>
      <c r="O32" s="48"/>
      <c r="P32" s="48">
        <v>60</v>
      </c>
    </row>
    <row r="33" spans="1:16" ht="31.5" customHeight="1" x14ac:dyDescent="0.25">
      <c r="A33" s="48"/>
      <c r="B33" s="48" t="s">
        <v>1666</v>
      </c>
      <c r="C33" s="48"/>
      <c r="D33" s="48"/>
      <c r="E33" s="49"/>
      <c r="F33" s="48"/>
      <c r="G33" s="48">
        <v>3.7</v>
      </c>
      <c r="H33" s="48">
        <v>54</v>
      </c>
      <c r="I33" s="48"/>
      <c r="J33" s="48"/>
      <c r="K33" s="48"/>
      <c r="L33" s="48"/>
      <c r="M33" s="48"/>
      <c r="N33" s="48"/>
      <c r="O33" s="48"/>
      <c r="P33" s="48"/>
    </row>
    <row r="34" spans="1:16" ht="31.5" customHeight="1" x14ac:dyDescent="0.25">
      <c r="A34" s="48"/>
      <c r="B34" s="48"/>
      <c r="C34" s="48"/>
      <c r="D34" s="48"/>
      <c r="E34" s="49"/>
      <c r="F34" s="48"/>
      <c r="G34" s="48"/>
      <c r="H34" s="48"/>
      <c r="I34" s="48"/>
      <c r="J34" s="48"/>
      <c r="K34" s="48"/>
      <c r="L34" s="48"/>
      <c r="M34" s="48"/>
      <c r="N34" s="48"/>
      <c r="O34" s="48"/>
      <c r="P34" s="48"/>
    </row>
    <row r="35" spans="1:16" ht="31.5" customHeight="1" x14ac:dyDescent="0.25">
      <c r="A35" s="48"/>
      <c r="B35" s="48"/>
      <c r="C35" s="48"/>
      <c r="D35" s="48"/>
      <c r="E35" s="49"/>
      <c r="F35" s="48"/>
      <c r="G35" s="48"/>
      <c r="H35" s="48"/>
      <c r="I35" s="48"/>
      <c r="J35" s="48"/>
      <c r="K35" s="48"/>
      <c r="L35" s="48"/>
      <c r="M35" s="48"/>
      <c r="N35" s="48"/>
      <c r="O35" s="48"/>
      <c r="P35" s="48"/>
    </row>
    <row r="36" spans="1:16" s="8" customFormat="1" ht="24.95" customHeight="1" x14ac:dyDescent="0.2">
      <c r="A36" s="14"/>
      <c r="B36" s="14" t="s">
        <v>12</v>
      </c>
      <c r="C36" s="14"/>
      <c r="D36" s="14"/>
      <c r="E36" s="14"/>
      <c r="F36" s="14"/>
      <c r="G36" s="14">
        <f>SUM(G6:G33)</f>
        <v>16.8</v>
      </c>
      <c r="H36" s="14"/>
      <c r="I36" s="14">
        <f>SUM(I6:I32)</f>
        <v>1780</v>
      </c>
      <c r="J36" s="14">
        <f>SUM(J6:J32)</f>
        <v>1780</v>
      </c>
      <c r="K36" s="14">
        <f>SUM(K6:K32)</f>
        <v>0</v>
      </c>
      <c r="L36" s="14"/>
      <c r="M36" s="14">
        <f>SUM(M6:M32)</f>
        <v>600</v>
      </c>
      <c r="N36" s="14">
        <f>SUM(N6:N32)</f>
        <v>300</v>
      </c>
      <c r="O36" s="14">
        <f>SUM(O6:O32)</f>
        <v>300</v>
      </c>
      <c r="P36" s="14"/>
    </row>
    <row r="37" spans="1:16" x14ac:dyDescent="0.25">
      <c r="J37" s="319" t="s">
        <v>1369</v>
      </c>
      <c r="K37" s="319"/>
      <c r="L37" s="319"/>
      <c r="M37" s="319"/>
      <c r="N37" s="319"/>
      <c r="O37" s="319"/>
      <c r="P37" s="319"/>
    </row>
    <row r="38" spans="1:16" x14ac:dyDescent="0.25">
      <c r="A38" s="297" t="s">
        <v>18</v>
      </c>
      <c r="B38" s="297"/>
      <c r="C38" s="297"/>
      <c r="D38" s="297"/>
      <c r="E38" s="297"/>
      <c r="F38" s="297"/>
      <c r="G38" s="297"/>
      <c r="J38" s="297" t="s">
        <v>9</v>
      </c>
      <c r="K38" s="297"/>
      <c r="L38" s="297"/>
      <c r="M38" s="297"/>
      <c r="N38" s="297"/>
      <c r="O38" s="297"/>
      <c r="P38" s="297"/>
    </row>
  </sheetData>
  <autoFilter ref="B1:B38"/>
  <mergeCells count="24">
    <mergeCell ref="A1:G1"/>
    <mergeCell ref="A2:P2"/>
    <mergeCell ref="A3:A5"/>
    <mergeCell ref="B3:B5"/>
    <mergeCell ref="C3:D3"/>
    <mergeCell ref="E3:F3"/>
    <mergeCell ref="G3:H3"/>
    <mergeCell ref="I3:L3"/>
    <mergeCell ref="M3:P3"/>
    <mergeCell ref="C4:C5"/>
    <mergeCell ref="P4:P5"/>
    <mergeCell ref="A38:G38"/>
    <mergeCell ref="J4:K4"/>
    <mergeCell ref="L4:L5"/>
    <mergeCell ref="M4:M5"/>
    <mergeCell ref="N4:O4"/>
    <mergeCell ref="D4:D5"/>
    <mergeCell ref="E4:E5"/>
    <mergeCell ref="F4:F5"/>
    <mergeCell ref="G4:G5"/>
    <mergeCell ref="H4:H5"/>
    <mergeCell ref="I4:I5"/>
    <mergeCell ref="J37:P37"/>
    <mergeCell ref="J38:P38"/>
  </mergeCells>
  <pageMargins left="0.7" right="0.7" top="0.75" bottom="0.75" header="0.3" footer="0.3"/>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8"/>
  <sheetViews>
    <sheetView topLeftCell="A113" workbookViewId="0">
      <selection activeCell="H123" sqref="H123"/>
    </sheetView>
  </sheetViews>
  <sheetFormatPr defaultColWidth="9.140625" defaultRowHeight="15" x14ac:dyDescent="0.25"/>
  <cols>
    <col min="1" max="1" width="5.85546875" style="2" customWidth="1"/>
    <col min="2" max="2" width="21.42578125" style="2" customWidth="1"/>
    <col min="3" max="3" width="9.85546875" style="2" customWidth="1"/>
    <col min="4" max="4" width="8.140625" style="2" customWidth="1"/>
    <col min="5" max="5" width="9.7109375" style="2" customWidth="1"/>
    <col min="6" max="6" width="7.5703125" style="2" customWidth="1"/>
    <col min="7" max="7" width="8.42578125" style="2" customWidth="1"/>
    <col min="8" max="8" width="11.140625" style="2" customWidth="1"/>
    <col min="9" max="9" width="8.42578125" style="2" customWidth="1"/>
    <col min="10" max="10" width="7.28515625" style="2" customWidth="1"/>
    <col min="11" max="11" width="6.42578125" style="2" customWidth="1"/>
    <col min="12" max="12" width="6.5703125" style="2" customWidth="1"/>
    <col min="13" max="13" width="8.140625" style="2" customWidth="1"/>
    <col min="14" max="14" width="9.140625" style="2"/>
    <col min="15" max="15" width="6.7109375" style="2" customWidth="1"/>
    <col min="16" max="16" width="7.85546875" style="2" customWidth="1"/>
    <col min="17" max="16384" width="9.140625" style="2"/>
  </cols>
  <sheetData>
    <row r="1" spans="1:16" x14ac:dyDescent="0.25">
      <c r="A1" s="297" t="s">
        <v>537</v>
      </c>
      <c r="B1" s="297"/>
      <c r="C1" s="297"/>
      <c r="D1" s="297"/>
      <c r="E1" s="297"/>
      <c r="F1" s="297"/>
      <c r="G1" s="297"/>
      <c r="H1" s="22"/>
    </row>
    <row r="2" spans="1:16" x14ac:dyDescent="0.25">
      <c r="A2" s="296" t="s">
        <v>17</v>
      </c>
      <c r="B2" s="296"/>
      <c r="C2" s="296"/>
      <c r="D2" s="296"/>
      <c r="E2" s="296"/>
      <c r="F2" s="296"/>
      <c r="G2" s="296"/>
      <c r="H2" s="296"/>
      <c r="I2" s="296"/>
      <c r="J2" s="296"/>
      <c r="K2" s="296"/>
      <c r="L2" s="296"/>
      <c r="M2" s="296"/>
      <c r="N2" s="296"/>
      <c r="O2" s="296"/>
      <c r="P2" s="296"/>
    </row>
    <row r="3" spans="1:16" s="1" customFormat="1" ht="35.25" customHeight="1" x14ac:dyDescent="0.25">
      <c r="A3" s="298" t="s">
        <v>0</v>
      </c>
      <c r="B3" s="298" t="s">
        <v>1</v>
      </c>
      <c r="C3" s="290" t="s">
        <v>16</v>
      </c>
      <c r="D3" s="291"/>
      <c r="E3" s="292" t="s">
        <v>20</v>
      </c>
      <c r="F3" s="293"/>
      <c r="G3" s="307" t="s">
        <v>15</v>
      </c>
      <c r="H3" s="308"/>
      <c r="I3" s="307" t="s">
        <v>7</v>
      </c>
      <c r="J3" s="308"/>
      <c r="K3" s="308"/>
      <c r="L3" s="308"/>
      <c r="M3" s="303" t="s">
        <v>8</v>
      </c>
      <c r="N3" s="304"/>
      <c r="O3" s="304"/>
      <c r="P3" s="305"/>
    </row>
    <row r="4" spans="1:16" s="1" customFormat="1" x14ac:dyDescent="0.25">
      <c r="A4" s="299"/>
      <c r="B4" s="299"/>
      <c r="C4" s="294" t="s">
        <v>19</v>
      </c>
      <c r="D4" s="294" t="s">
        <v>13</v>
      </c>
      <c r="E4" s="306" t="s">
        <v>14</v>
      </c>
      <c r="F4" s="294" t="s">
        <v>13</v>
      </c>
      <c r="G4" s="301" t="s">
        <v>6</v>
      </c>
      <c r="H4" s="301" t="s">
        <v>11</v>
      </c>
      <c r="I4" s="301" t="s">
        <v>5</v>
      </c>
      <c r="J4" s="289" t="s">
        <v>2</v>
      </c>
      <c r="K4" s="289"/>
      <c r="L4" s="288" t="s">
        <v>10</v>
      </c>
      <c r="M4" s="301" t="s">
        <v>5</v>
      </c>
      <c r="N4" s="289" t="s">
        <v>2</v>
      </c>
      <c r="O4" s="289"/>
      <c r="P4" s="301" t="s">
        <v>11</v>
      </c>
    </row>
    <row r="5" spans="1:16" s="1" customFormat="1" ht="75" x14ac:dyDescent="0.25">
      <c r="A5" s="300"/>
      <c r="B5" s="300"/>
      <c r="C5" s="295"/>
      <c r="D5" s="295"/>
      <c r="E5" s="295"/>
      <c r="F5" s="295"/>
      <c r="G5" s="302"/>
      <c r="H5" s="302"/>
      <c r="I5" s="302"/>
      <c r="J5" s="31" t="s">
        <v>4</v>
      </c>
      <c r="K5" s="31" t="s">
        <v>3</v>
      </c>
      <c r="L5" s="289"/>
      <c r="M5" s="302"/>
      <c r="N5" s="31" t="s">
        <v>4</v>
      </c>
      <c r="O5" s="31" t="s">
        <v>3</v>
      </c>
      <c r="P5" s="302"/>
    </row>
    <row r="6" spans="1:16" x14ac:dyDescent="0.25">
      <c r="A6" s="3">
        <v>1</v>
      </c>
      <c r="B6" s="3" t="s">
        <v>538</v>
      </c>
      <c r="C6" s="3"/>
      <c r="D6" s="3"/>
      <c r="E6" s="3"/>
      <c r="F6" s="3"/>
      <c r="G6" s="3">
        <v>0.6</v>
      </c>
      <c r="H6" s="3">
        <v>24</v>
      </c>
      <c r="I6" s="3"/>
      <c r="J6" s="3"/>
      <c r="K6" s="3"/>
      <c r="L6" s="3"/>
      <c r="M6" s="3"/>
      <c r="N6" s="3"/>
      <c r="O6" s="3"/>
      <c r="P6" s="3"/>
    </row>
    <row r="7" spans="1:16" x14ac:dyDescent="0.25">
      <c r="A7" s="6">
        <v>2</v>
      </c>
      <c r="B7" s="3" t="s">
        <v>539</v>
      </c>
      <c r="C7" s="3"/>
      <c r="D7" s="3"/>
      <c r="E7" s="3"/>
      <c r="F7" s="3"/>
      <c r="G7" s="3">
        <v>10</v>
      </c>
      <c r="H7" s="3">
        <v>30</v>
      </c>
      <c r="I7" s="3"/>
      <c r="J7" s="3"/>
      <c r="K7" s="3"/>
      <c r="L7" s="3"/>
      <c r="M7" s="3">
        <v>500</v>
      </c>
      <c r="N7" s="3">
        <v>500</v>
      </c>
      <c r="O7" s="3"/>
      <c r="P7" s="3">
        <v>78</v>
      </c>
    </row>
    <row r="8" spans="1:16" x14ac:dyDescent="0.25">
      <c r="A8" s="3">
        <v>3</v>
      </c>
      <c r="B8" s="3" t="s">
        <v>540</v>
      </c>
      <c r="C8" s="3"/>
      <c r="D8" s="3"/>
      <c r="E8" s="3"/>
      <c r="F8" s="3"/>
      <c r="G8" s="3">
        <v>1</v>
      </c>
      <c r="H8" s="3">
        <v>24</v>
      </c>
      <c r="I8" s="3"/>
      <c r="J8" s="3"/>
      <c r="K8" s="3"/>
      <c r="L8" s="3"/>
      <c r="M8" s="3"/>
      <c r="N8" s="3"/>
      <c r="O8" s="3"/>
      <c r="P8" s="3"/>
    </row>
    <row r="9" spans="1:16" x14ac:dyDescent="0.25">
      <c r="A9" s="6">
        <v>4</v>
      </c>
      <c r="B9" s="3" t="s">
        <v>541</v>
      </c>
      <c r="C9" s="3"/>
      <c r="D9" s="3"/>
      <c r="E9" s="3"/>
      <c r="F9" s="3"/>
      <c r="G9" s="3">
        <v>1</v>
      </c>
      <c r="H9" s="3">
        <v>24</v>
      </c>
      <c r="I9" s="3"/>
      <c r="J9" s="3"/>
      <c r="K9" s="3"/>
      <c r="L9" s="3"/>
      <c r="M9" s="3"/>
      <c r="N9" s="3"/>
      <c r="O9" s="3"/>
      <c r="P9" s="3"/>
    </row>
    <row r="10" spans="1:16" x14ac:dyDescent="0.25">
      <c r="A10" s="3">
        <v>5</v>
      </c>
      <c r="B10" s="3" t="s">
        <v>299</v>
      </c>
      <c r="C10" s="3"/>
      <c r="D10" s="3"/>
      <c r="E10" s="3"/>
      <c r="F10" s="3"/>
      <c r="G10" s="3">
        <v>1</v>
      </c>
      <c r="H10" s="3">
        <v>36</v>
      </c>
      <c r="I10" s="3"/>
      <c r="J10" s="3"/>
      <c r="K10" s="3"/>
      <c r="L10" s="3"/>
      <c r="M10" s="3"/>
      <c r="N10" s="3"/>
      <c r="O10" s="3"/>
      <c r="P10" s="3"/>
    </row>
    <row r="11" spans="1:16" x14ac:dyDescent="0.25">
      <c r="A11" s="6">
        <v>6</v>
      </c>
      <c r="B11" s="3" t="s">
        <v>542</v>
      </c>
      <c r="C11" s="3" t="s">
        <v>376</v>
      </c>
      <c r="D11" s="3">
        <v>30</v>
      </c>
      <c r="E11" s="3" t="s">
        <v>384</v>
      </c>
      <c r="F11" s="3">
        <v>40</v>
      </c>
      <c r="G11" s="3">
        <v>1</v>
      </c>
      <c r="H11" s="3">
        <v>24</v>
      </c>
      <c r="I11" s="3"/>
      <c r="J11" s="3"/>
      <c r="K11" s="3"/>
      <c r="L11" s="3"/>
      <c r="M11" s="3"/>
      <c r="N11" s="3"/>
      <c r="O11" s="3"/>
      <c r="P11" s="3"/>
    </row>
    <row r="12" spans="1:16" x14ac:dyDescent="0.25">
      <c r="A12" s="3">
        <v>7</v>
      </c>
      <c r="B12" s="3" t="s">
        <v>543</v>
      </c>
      <c r="C12" s="3"/>
      <c r="D12" s="3"/>
      <c r="E12" s="3"/>
      <c r="F12" s="3"/>
      <c r="G12" s="3">
        <v>1</v>
      </c>
      <c r="H12" s="3">
        <v>24</v>
      </c>
      <c r="I12" s="3"/>
      <c r="J12" s="3"/>
      <c r="K12" s="3"/>
      <c r="L12" s="3"/>
      <c r="M12" s="3"/>
      <c r="N12" s="3"/>
      <c r="O12" s="3"/>
      <c r="P12" s="3"/>
    </row>
    <row r="13" spans="1:16" x14ac:dyDescent="0.25">
      <c r="A13" s="6">
        <v>8</v>
      </c>
      <c r="B13" s="3" t="s">
        <v>544</v>
      </c>
      <c r="C13" s="3" t="s">
        <v>376</v>
      </c>
      <c r="D13" s="3">
        <v>50</v>
      </c>
      <c r="E13" s="3"/>
      <c r="F13" s="3"/>
      <c r="G13" s="3"/>
      <c r="H13" s="3"/>
      <c r="I13" s="3"/>
      <c r="J13" s="3"/>
      <c r="K13" s="3"/>
      <c r="L13" s="3"/>
      <c r="M13" s="3"/>
      <c r="N13" s="3"/>
      <c r="O13" s="3"/>
      <c r="P13" s="3"/>
    </row>
    <row r="14" spans="1:16" x14ac:dyDescent="0.25">
      <c r="A14" s="3">
        <v>9</v>
      </c>
      <c r="B14" s="3" t="s">
        <v>545</v>
      </c>
      <c r="C14" s="3" t="s">
        <v>376</v>
      </c>
      <c r="D14" s="3">
        <v>50</v>
      </c>
      <c r="E14" s="3"/>
      <c r="F14" s="3"/>
      <c r="G14" s="3">
        <v>1</v>
      </c>
      <c r="H14" s="3">
        <v>24</v>
      </c>
      <c r="I14" s="3"/>
      <c r="J14" s="3"/>
      <c r="K14" s="3"/>
      <c r="L14" s="3"/>
      <c r="M14" s="3"/>
      <c r="N14" s="3"/>
      <c r="O14" s="3"/>
      <c r="P14" s="3"/>
    </row>
    <row r="15" spans="1:16" x14ac:dyDescent="0.25">
      <c r="A15" s="6">
        <v>10</v>
      </c>
      <c r="B15" s="3" t="s">
        <v>546</v>
      </c>
      <c r="C15" s="3" t="s">
        <v>376</v>
      </c>
      <c r="D15" s="3">
        <v>50</v>
      </c>
      <c r="E15" s="3"/>
      <c r="F15" s="3"/>
      <c r="G15" s="3">
        <v>2.0499999999999998</v>
      </c>
      <c r="H15" s="3">
        <v>24</v>
      </c>
      <c r="I15" s="3"/>
      <c r="J15" s="3"/>
      <c r="K15" s="3"/>
      <c r="L15" s="3"/>
      <c r="M15" s="3"/>
      <c r="N15" s="3"/>
      <c r="O15" s="3"/>
      <c r="P15" s="3"/>
    </row>
    <row r="16" spans="1:16" x14ac:dyDescent="0.25">
      <c r="A16" s="3">
        <v>11</v>
      </c>
      <c r="B16" s="3" t="s">
        <v>547</v>
      </c>
      <c r="C16" s="3"/>
      <c r="D16" s="3"/>
      <c r="E16" s="3"/>
      <c r="F16" s="3"/>
      <c r="G16" s="3">
        <v>4</v>
      </c>
      <c r="H16" s="3">
        <v>24</v>
      </c>
      <c r="I16" s="3"/>
      <c r="J16" s="3"/>
      <c r="K16" s="3"/>
      <c r="L16" s="3"/>
      <c r="M16" s="3"/>
      <c r="N16" s="3"/>
      <c r="O16" s="3"/>
      <c r="P16" s="3"/>
    </row>
    <row r="17" spans="1:16" x14ac:dyDescent="0.25">
      <c r="A17" s="6">
        <v>12</v>
      </c>
      <c r="B17" s="3" t="s">
        <v>548</v>
      </c>
      <c r="C17" s="3" t="s">
        <v>376</v>
      </c>
      <c r="D17" s="3">
        <v>50</v>
      </c>
      <c r="E17" s="3"/>
      <c r="F17" s="3"/>
      <c r="G17" s="3">
        <v>5</v>
      </c>
      <c r="H17" s="3">
        <v>24</v>
      </c>
      <c r="I17" s="3"/>
      <c r="J17" s="3"/>
      <c r="K17" s="3"/>
      <c r="L17" s="3"/>
      <c r="M17" s="3"/>
      <c r="N17" s="3"/>
      <c r="O17" s="3"/>
      <c r="P17" s="3"/>
    </row>
    <row r="18" spans="1:16" x14ac:dyDescent="0.25">
      <c r="A18" s="3">
        <v>13</v>
      </c>
      <c r="B18" s="3" t="s">
        <v>409</v>
      </c>
      <c r="C18" s="3" t="s">
        <v>376</v>
      </c>
      <c r="D18" s="3">
        <v>30</v>
      </c>
      <c r="E18" s="3"/>
      <c r="F18" s="3"/>
      <c r="G18" s="3">
        <v>0.25</v>
      </c>
      <c r="H18" s="3">
        <v>24</v>
      </c>
      <c r="I18" s="3"/>
      <c r="J18" s="3"/>
      <c r="K18" s="3"/>
      <c r="L18" s="3"/>
      <c r="M18" s="3"/>
      <c r="N18" s="3"/>
      <c r="O18" s="3"/>
      <c r="P18" s="3"/>
    </row>
    <row r="19" spans="1:16" x14ac:dyDescent="0.25">
      <c r="A19" s="6">
        <v>14</v>
      </c>
      <c r="B19" s="3" t="s">
        <v>549</v>
      </c>
      <c r="C19" s="3"/>
      <c r="D19" s="3"/>
      <c r="E19" s="3"/>
      <c r="F19" s="3"/>
      <c r="G19" s="3">
        <v>3</v>
      </c>
      <c r="H19" s="3">
        <v>24</v>
      </c>
      <c r="I19" s="3"/>
      <c r="J19" s="3"/>
      <c r="K19" s="3"/>
      <c r="L19" s="3"/>
      <c r="M19" s="3"/>
      <c r="N19" s="3"/>
      <c r="O19" s="3"/>
      <c r="P19" s="3"/>
    </row>
    <row r="20" spans="1:16" x14ac:dyDescent="0.25">
      <c r="A20" s="3">
        <v>15</v>
      </c>
      <c r="B20" s="3" t="s">
        <v>550</v>
      </c>
      <c r="C20" s="3" t="s">
        <v>376</v>
      </c>
      <c r="D20" s="3">
        <v>80</v>
      </c>
      <c r="E20" s="3"/>
      <c r="F20" s="3"/>
      <c r="G20" s="3">
        <v>5</v>
      </c>
      <c r="H20" s="3">
        <v>54</v>
      </c>
      <c r="I20" s="3"/>
      <c r="J20" s="3"/>
      <c r="K20" s="3"/>
      <c r="L20" s="3"/>
      <c r="M20" s="3"/>
      <c r="N20" s="3"/>
      <c r="O20" s="3"/>
      <c r="P20" s="3"/>
    </row>
    <row r="21" spans="1:16" x14ac:dyDescent="0.25">
      <c r="A21" s="6">
        <v>16</v>
      </c>
      <c r="B21" s="3" t="s">
        <v>551</v>
      </c>
      <c r="C21" s="3"/>
      <c r="D21" s="3"/>
      <c r="E21" s="3"/>
      <c r="F21" s="3"/>
      <c r="G21" s="3">
        <v>1.1200000000000001</v>
      </c>
      <c r="H21" s="3">
        <v>36</v>
      </c>
      <c r="I21" s="3"/>
      <c r="J21" s="3"/>
      <c r="K21" s="3"/>
      <c r="L21" s="3"/>
      <c r="M21" s="3"/>
      <c r="N21" s="3"/>
      <c r="O21" s="3"/>
      <c r="P21" s="3"/>
    </row>
    <row r="22" spans="1:16" x14ac:dyDescent="0.25">
      <c r="A22" s="3">
        <v>17</v>
      </c>
      <c r="B22" s="3" t="s">
        <v>552</v>
      </c>
      <c r="C22" s="3"/>
      <c r="D22" s="3"/>
      <c r="E22" s="3"/>
      <c r="F22" s="3"/>
      <c r="G22" s="3">
        <v>8</v>
      </c>
      <c r="H22" s="3">
        <v>30</v>
      </c>
      <c r="I22" s="3"/>
      <c r="J22" s="3"/>
      <c r="K22" s="3"/>
      <c r="L22" s="3"/>
      <c r="M22" s="3"/>
      <c r="N22" s="3"/>
      <c r="O22" s="3"/>
      <c r="P22" s="3"/>
    </row>
    <row r="23" spans="1:16" x14ac:dyDescent="0.25">
      <c r="A23" s="6">
        <v>18</v>
      </c>
      <c r="B23" s="3" t="s">
        <v>553</v>
      </c>
      <c r="C23" s="3"/>
      <c r="D23" s="3"/>
      <c r="E23" s="3"/>
      <c r="F23" s="3"/>
      <c r="G23" s="3">
        <v>6.2</v>
      </c>
      <c r="H23" s="3">
        <v>96</v>
      </c>
      <c r="I23" s="3"/>
      <c r="J23" s="3"/>
      <c r="K23" s="3"/>
      <c r="L23" s="3"/>
      <c r="M23" s="3"/>
      <c r="N23" s="3"/>
      <c r="O23" s="3"/>
      <c r="P23" s="3"/>
    </row>
    <row r="24" spans="1:16" x14ac:dyDescent="0.25">
      <c r="A24" s="3">
        <v>19</v>
      </c>
      <c r="B24" s="3" t="s">
        <v>554</v>
      </c>
      <c r="C24" s="3" t="s">
        <v>376</v>
      </c>
      <c r="D24" s="3">
        <v>30</v>
      </c>
      <c r="E24" s="3"/>
      <c r="F24" s="3"/>
      <c r="G24" s="3">
        <v>1.5</v>
      </c>
      <c r="H24" s="3">
        <v>24</v>
      </c>
      <c r="I24" s="3"/>
      <c r="J24" s="3"/>
      <c r="K24" s="3"/>
      <c r="L24" s="3"/>
      <c r="M24" s="3"/>
      <c r="N24" s="3"/>
      <c r="O24" s="3"/>
      <c r="P24" s="3"/>
    </row>
    <row r="25" spans="1:16" x14ac:dyDescent="0.25">
      <c r="A25" s="6">
        <v>20</v>
      </c>
      <c r="B25" s="3" t="s">
        <v>555</v>
      </c>
      <c r="C25" s="3"/>
      <c r="D25" s="3"/>
      <c r="E25" s="3"/>
      <c r="F25" s="3"/>
      <c r="G25" s="3">
        <v>3</v>
      </c>
      <c r="H25" s="3">
        <v>24</v>
      </c>
      <c r="I25" s="3"/>
      <c r="J25" s="3"/>
      <c r="K25" s="3"/>
      <c r="L25" s="3"/>
      <c r="M25" s="3"/>
      <c r="N25" s="3"/>
      <c r="O25" s="3"/>
      <c r="P25" s="3"/>
    </row>
    <row r="26" spans="1:16" x14ac:dyDescent="0.25">
      <c r="A26" s="3">
        <v>21</v>
      </c>
      <c r="B26" s="3" t="s">
        <v>556</v>
      </c>
      <c r="C26" s="3"/>
      <c r="D26" s="3"/>
      <c r="E26" s="3"/>
      <c r="F26" s="3"/>
      <c r="G26" s="3">
        <v>2</v>
      </c>
      <c r="H26" s="3">
        <v>24</v>
      </c>
      <c r="I26" s="3"/>
      <c r="J26" s="3"/>
      <c r="K26" s="3"/>
      <c r="L26" s="3"/>
      <c r="M26" s="3"/>
      <c r="N26" s="3"/>
      <c r="O26" s="3"/>
      <c r="P26" s="3"/>
    </row>
    <row r="27" spans="1:16" x14ac:dyDescent="0.25">
      <c r="A27" s="6">
        <v>22</v>
      </c>
      <c r="B27" s="3" t="s">
        <v>557</v>
      </c>
      <c r="C27" s="3"/>
      <c r="D27" s="3"/>
      <c r="E27" s="3"/>
      <c r="F27" s="3"/>
      <c r="G27" s="3">
        <v>1</v>
      </c>
      <c r="H27" s="3">
        <v>24</v>
      </c>
      <c r="I27" s="3"/>
      <c r="J27" s="3"/>
      <c r="K27" s="3"/>
      <c r="L27" s="3"/>
      <c r="M27" s="3"/>
      <c r="N27" s="3"/>
      <c r="O27" s="3"/>
      <c r="P27" s="3"/>
    </row>
    <row r="28" spans="1:16" x14ac:dyDescent="0.25">
      <c r="A28" s="3">
        <v>23</v>
      </c>
      <c r="B28" s="3" t="s">
        <v>558</v>
      </c>
      <c r="C28" s="3"/>
      <c r="D28" s="3"/>
      <c r="E28" s="3" t="s">
        <v>559</v>
      </c>
      <c r="F28" s="3">
        <v>50</v>
      </c>
      <c r="G28" s="3">
        <v>1</v>
      </c>
      <c r="H28" s="3">
        <v>24</v>
      </c>
      <c r="I28" s="3"/>
      <c r="J28" s="3"/>
      <c r="K28" s="3"/>
      <c r="L28" s="3"/>
      <c r="M28" s="3"/>
      <c r="N28" s="3"/>
      <c r="O28" s="3"/>
      <c r="P28" s="3"/>
    </row>
    <row r="29" spans="1:16" x14ac:dyDescent="0.25">
      <c r="A29" s="6">
        <v>24</v>
      </c>
      <c r="B29" s="3" t="s">
        <v>560</v>
      </c>
      <c r="C29" s="3"/>
      <c r="D29" s="3"/>
      <c r="E29" s="3"/>
      <c r="F29" s="3"/>
      <c r="G29" s="3">
        <v>0.6</v>
      </c>
      <c r="H29" s="3">
        <v>48</v>
      </c>
      <c r="I29" s="3"/>
      <c r="J29" s="3"/>
      <c r="K29" s="3"/>
      <c r="L29" s="3"/>
      <c r="M29" s="3"/>
      <c r="N29" s="3"/>
      <c r="O29" s="3"/>
      <c r="P29" s="3"/>
    </row>
    <row r="30" spans="1:16" x14ac:dyDescent="0.25">
      <c r="A30" s="3">
        <v>25</v>
      </c>
      <c r="B30" s="3" t="s">
        <v>561</v>
      </c>
      <c r="C30" s="3" t="s">
        <v>376</v>
      </c>
      <c r="D30" s="3">
        <v>40</v>
      </c>
      <c r="E30" s="3"/>
      <c r="F30" s="3"/>
      <c r="G30" s="3"/>
      <c r="H30" s="3"/>
      <c r="I30" s="3"/>
      <c r="J30" s="3"/>
      <c r="K30" s="3"/>
      <c r="L30" s="3"/>
      <c r="M30" s="3"/>
      <c r="N30" s="3"/>
      <c r="O30" s="3"/>
      <c r="P30" s="3"/>
    </row>
    <row r="31" spans="1:16" x14ac:dyDescent="0.25">
      <c r="A31" s="6">
        <v>26</v>
      </c>
      <c r="B31" s="3" t="s">
        <v>562</v>
      </c>
      <c r="C31" s="3"/>
      <c r="D31" s="3"/>
      <c r="E31" s="3"/>
      <c r="F31" s="3"/>
      <c r="G31" s="3">
        <v>2</v>
      </c>
      <c r="H31" s="3">
        <v>24</v>
      </c>
      <c r="I31" s="3"/>
      <c r="J31" s="3"/>
      <c r="K31" s="3"/>
      <c r="L31" s="3"/>
      <c r="M31" s="3">
        <v>5000</v>
      </c>
      <c r="N31" s="3">
        <v>5000</v>
      </c>
      <c r="O31" s="3"/>
      <c r="P31" s="3">
        <v>60</v>
      </c>
    </row>
    <row r="32" spans="1:16" x14ac:dyDescent="0.25">
      <c r="A32" s="3">
        <v>27</v>
      </c>
      <c r="B32" s="3" t="s">
        <v>563</v>
      </c>
      <c r="C32" s="3"/>
      <c r="D32" s="3"/>
      <c r="E32" s="3"/>
      <c r="F32" s="3"/>
      <c r="G32" s="3">
        <v>4</v>
      </c>
      <c r="H32" s="3">
        <v>30</v>
      </c>
      <c r="I32" s="3"/>
      <c r="J32" s="3"/>
      <c r="K32" s="3"/>
      <c r="L32" s="3"/>
      <c r="M32" s="3">
        <v>2000</v>
      </c>
      <c r="N32" s="3">
        <v>2000</v>
      </c>
      <c r="O32" s="3"/>
      <c r="P32" s="3">
        <v>120</v>
      </c>
    </row>
    <row r="33" spans="1:16" x14ac:dyDescent="0.25">
      <c r="A33" s="6">
        <v>28</v>
      </c>
      <c r="B33" s="3" t="s">
        <v>564</v>
      </c>
      <c r="C33" s="3" t="s">
        <v>376</v>
      </c>
      <c r="D33" s="3">
        <v>50</v>
      </c>
      <c r="E33" s="3"/>
      <c r="F33" s="3"/>
      <c r="G33" s="3">
        <v>1.5</v>
      </c>
      <c r="H33" s="3">
        <v>30</v>
      </c>
      <c r="I33" s="3"/>
      <c r="J33" s="3"/>
      <c r="K33" s="3"/>
      <c r="L33" s="3"/>
      <c r="M33" s="3"/>
      <c r="N33" s="3"/>
      <c r="O33" s="3"/>
      <c r="P33" s="3"/>
    </row>
    <row r="34" spans="1:16" x14ac:dyDescent="0.25">
      <c r="A34" s="3">
        <v>29</v>
      </c>
      <c r="B34" s="3" t="s">
        <v>565</v>
      </c>
      <c r="C34" s="3"/>
      <c r="D34" s="3"/>
      <c r="E34" s="3"/>
      <c r="F34" s="3"/>
      <c r="G34" s="3">
        <v>5</v>
      </c>
      <c r="H34" s="3">
        <v>24</v>
      </c>
      <c r="I34" s="3"/>
      <c r="J34" s="3"/>
      <c r="K34" s="3"/>
      <c r="L34" s="3"/>
      <c r="M34" s="3"/>
      <c r="N34" s="3"/>
      <c r="O34" s="3"/>
      <c r="P34" s="3"/>
    </row>
    <row r="35" spans="1:16" x14ac:dyDescent="0.25">
      <c r="A35" s="6">
        <v>30</v>
      </c>
      <c r="B35" s="3" t="s">
        <v>566</v>
      </c>
      <c r="C35" s="3"/>
      <c r="D35" s="3"/>
      <c r="E35" s="3"/>
      <c r="F35" s="3"/>
      <c r="G35" s="3">
        <v>2</v>
      </c>
      <c r="H35" s="3">
        <v>24</v>
      </c>
      <c r="I35" s="3"/>
      <c r="J35" s="3"/>
      <c r="K35" s="3"/>
      <c r="L35" s="3"/>
      <c r="M35" s="3"/>
      <c r="N35" s="3"/>
      <c r="O35" s="3"/>
      <c r="P35" s="3"/>
    </row>
    <row r="36" spans="1:16" x14ac:dyDescent="0.25">
      <c r="A36" s="3">
        <v>31</v>
      </c>
      <c r="B36" s="3" t="s">
        <v>567</v>
      </c>
      <c r="C36" s="3" t="s">
        <v>376</v>
      </c>
      <c r="D36" s="3">
        <v>30</v>
      </c>
      <c r="E36" s="3"/>
      <c r="F36" s="3"/>
      <c r="G36" s="3"/>
      <c r="H36" s="3"/>
      <c r="I36" s="3"/>
      <c r="J36" s="3"/>
      <c r="K36" s="3"/>
      <c r="L36" s="3"/>
      <c r="M36" s="3"/>
      <c r="N36" s="3"/>
      <c r="O36" s="3"/>
      <c r="P36" s="3"/>
    </row>
    <row r="37" spans="1:16" x14ac:dyDescent="0.25">
      <c r="A37" s="6">
        <v>32</v>
      </c>
      <c r="B37" s="3" t="s">
        <v>568</v>
      </c>
      <c r="C37" s="3"/>
      <c r="D37" s="3"/>
      <c r="E37" s="3"/>
      <c r="F37" s="3"/>
      <c r="G37" s="3">
        <v>1</v>
      </c>
      <c r="H37" s="3">
        <v>24</v>
      </c>
      <c r="I37" s="3"/>
      <c r="J37" s="3"/>
      <c r="K37" s="3"/>
      <c r="L37" s="3"/>
      <c r="M37" s="3"/>
      <c r="N37" s="3"/>
      <c r="O37" s="3"/>
      <c r="P37" s="3"/>
    </row>
    <row r="38" spans="1:16" x14ac:dyDescent="0.25">
      <c r="A38" s="3">
        <v>33</v>
      </c>
      <c r="B38" s="3" t="s">
        <v>569</v>
      </c>
      <c r="C38" s="3"/>
      <c r="D38" s="3"/>
      <c r="E38" s="3"/>
      <c r="F38" s="3"/>
      <c r="G38" s="3">
        <v>3.6</v>
      </c>
      <c r="H38" s="3">
        <v>369</v>
      </c>
      <c r="I38" s="3"/>
      <c r="J38" s="3"/>
      <c r="K38" s="3"/>
      <c r="L38" s="3"/>
      <c r="M38" s="3"/>
      <c r="N38" s="3"/>
      <c r="O38" s="3"/>
      <c r="P38" s="3"/>
    </row>
    <row r="39" spans="1:16" x14ac:dyDescent="0.25">
      <c r="A39" s="6">
        <v>34</v>
      </c>
      <c r="B39" s="3" t="s">
        <v>570</v>
      </c>
      <c r="C39" s="3" t="s">
        <v>376</v>
      </c>
      <c r="D39" s="3">
        <v>50</v>
      </c>
      <c r="E39" s="3"/>
      <c r="F39" s="3"/>
      <c r="G39" s="3"/>
      <c r="H39" s="3"/>
      <c r="I39" s="3"/>
      <c r="J39" s="3"/>
      <c r="K39" s="3"/>
      <c r="L39" s="3"/>
      <c r="M39" s="3"/>
      <c r="N39" s="3"/>
      <c r="O39" s="3"/>
      <c r="P39" s="3"/>
    </row>
    <row r="40" spans="1:16" x14ac:dyDescent="0.25">
      <c r="A40" s="3">
        <v>35</v>
      </c>
      <c r="B40" s="3" t="s">
        <v>571</v>
      </c>
      <c r="C40" s="3"/>
      <c r="D40" s="3"/>
      <c r="E40" s="3"/>
      <c r="F40" s="3"/>
      <c r="G40" s="3">
        <v>20</v>
      </c>
      <c r="H40" s="3">
        <v>24</v>
      </c>
      <c r="I40" s="3">
        <v>3000</v>
      </c>
      <c r="J40" s="3">
        <v>3000</v>
      </c>
      <c r="K40" s="3"/>
      <c r="L40" s="3">
        <v>180</v>
      </c>
      <c r="M40" s="3">
        <v>25000</v>
      </c>
      <c r="N40" s="3">
        <v>25000</v>
      </c>
      <c r="O40" s="3"/>
      <c r="P40" s="3">
        <v>120</v>
      </c>
    </row>
    <row r="41" spans="1:16" x14ac:dyDescent="0.25">
      <c r="A41" s="6">
        <v>36</v>
      </c>
      <c r="B41" s="3" t="s">
        <v>572</v>
      </c>
      <c r="C41" s="3"/>
      <c r="D41" s="3"/>
      <c r="E41" s="3"/>
      <c r="F41" s="3"/>
      <c r="G41" s="3">
        <v>6</v>
      </c>
      <c r="H41" s="3">
        <v>42</v>
      </c>
      <c r="I41" s="3"/>
      <c r="J41" s="3"/>
      <c r="K41" s="3"/>
      <c r="L41" s="3"/>
      <c r="M41" s="3"/>
      <c r="N41" s="3"/>
      <c r="O41" s="3"/>
      <c r="P41" s="3"/>
    </row>
    <row r="42" spans="1:16" ht="30" x14ac:dyDescent="0.25">
      <c r="A42" s="3">
        <v>37</v>
      </c>
      <c r="B42" s="3" t="s">
        <v>573</v>
      </c>
      <c r="C42" s="3" t="s">
        <v>376</v>
      </c>
      <c r="D42" s="3">
        <v>65</v>
      </c>
      <c r="E42" s="15" t="s">
        <v>68</v>
      </c>
      <c r="F42" s="3">
        <v>70</v>
      </c>
      <c r="G42" s="3">
        <v>2</v>
      </c>
      <c r="H42" s="3">
        <v>24</v>
      </c>
      <c r="I42" s="3"/>
      <c r="J42" s="3"/>
      <c r="K42" s="3"/>
      <c r="L42" s="3"/>
      <c r="M42" s="3"/>
      <c r="N42" s="3"/>
      <c r="O42" s="3"/>
      <c r="P42" s="3"/>
    </row>
    <row r="43" spans="1:16" x14ac:dyDescent="0.25">
      <c r="A43" s="6">
        <v>38</v>
      </c>
      <c r="B43" s="3" t="s">
        <v>574</v>
      </c>
      <c r="C43" s="3" t="s">
        <v>376</v>
      </c>
      <c r="D43" s="3">
        <v>70</v>
      </c>
      <c r="E43" s="3"/>
      <c r="F43" s="3"/>
      <c r="G43" s="3"/>
      <c r="H43" s="3"/>
      <c r="I43" s="3">
        <v>1000</v>
      </c>
      <c r="J43" s="3">
        <v>1000</v>
      </c>
      <c r="K43" s="3"/>
      <c r="L43" s="3">
        <v>84</v>
      </c>
      <c r="M43" s="3"/>
      <c r="N43" s="3"/>
      <c r="O43" s="3"/>
      <c r="P43" s="3"/>
    </row>
    <row r="44" spans="1:16" x14ac:dyDescent="0.25">
      <c r="A44" s="3">
        <v>39</v>
      </c>
      <c r="B44" s="3" t="s">
        <v>575</v>
      </c>
      <c r="C44" s="3" t="s">
        <v>376</v>
      </c>
      <c r="D44" s="3">
        <v>10</v>
      </c>
      <c r="E44" s="3"/>
      <c r="F44" s="3"/>
      <c r="G44" s="3">
        <v>6</v>
      </c>
      <c r="H44" s="3">
        <v>36</v>
      </c>
      <c r="I44" s="3"/>
      <c r="J44" s="3"/>
      <c r="K44" s="3"/>
      <c r="L44" s="3"/>
      <c r="M44" s="3"/>
      <c r="N44" s="3"/>
      <c r="O44" s="3"/>
      <c r="P44" s="3"/>
    </row>
    <row r="45" spans="1:16" x14ac:dyDescent="0.25">
      <c r="A45" s="6">
        <v>40</v>
      </c>
      <c r="B45" s="3" t="s">
        <v>576</v>
      </c>
      <c r="C45" s="3"/>
      <c r="D45" s="3"/>
      <c r="E45" s="3"/>
      <c r="F45" s="3"/>
      <c r="G45" s="3">
        <v>3.5</v>
      </c>
      <c r="H45" s="3">
        <v>24</v>
      </c>
      <c r="I45" s="3"/>
      <c r="J45" s="3"/>
      <c r="K45" s="3"/>
      <c r="L45" s="3"/>
      <c r="M45" s="3"/>
      <c r="N45" s="3"/>
      <c r="O45" s="3"/>
      <c r="P45" s="3"/>
    </row>
    <row r="46" spans="1:16" ht="45" x14ac:dyDescent="0.25">
      <c r="A46" s="3">
        <v>41</v>
      </c>
      <c r="B46" s="3" t="s">
        <v>536</v>
      </c>
      <c r="C46" s="3"/>
      <c r="D46" s="3"/>
      <c r="E46" s="15" t="s">
        <v>577</v>
      </c>
      <c r="F46" s="3">
        <v>100</v>
      </c>
      <c r="G46" s="3">
        <v>2</v>
      </c>
      <c r="H46" s="3">
        <v>24</v>
      </c>
      <c r="I46" s="3"/>
      <c r="J46" s="3"/>
      <c r="K46" s="3"/>
      <c r="L46" s="3"/>
      <c r="M46" s="3"/>
      <c r="N46" s="3"/>
      <c r="O46" s="3"/>
      <c r="P46" s="3"/>
    </row>
    <row r="47" spans="1:16" x14ac:dyDescent="0.25">
      <c r="A47" s="6">
        <v>42</v>
      </c>
      <c r="B47" s="3" t="s">
        <v>578</v>
      </c>
      <c r="C47" s="3"/>
      <c r="D47" s="3"/>
      <c r="E47" s="3"/>
      <c r="F47" s="3"/>
      <c r="G47" s="3">
        <v>4.5</v>
      </c>
      <c r="H47" s="3">
        <v>24</v>
      </c>
      <c r="I47" s="3"/>
      <c r="J47" s="3"/>
      <c r="K47" s="3"/>
      <c r="L47" s="3"/>
      <c r="M47" s="3"/>
      <c r="N47" s="3"/>
      <c r="O47" s="3"/>
      <c r="P47" s="3"/>
    </row>
    <row r="48" spans="1:16" x14ac:dyDescent="0.25">
      <c r="A48" s="3">
        <v>43</v>
      </c>
      <c r="B48" s="3" t="s">
        <v>579</v>
      </c>
      <c r="C48" s="3" t="s">
        <v>376</v>
      </c>
      <c r="D48" s="3">
        <v>70</v>
      </c>
      <c r="E48" s="3"/>
      <c r="F48" s="3"/>
      <c r="G48" s="3">
        <v>2</v>
      </c>
      <c r="H48" s="3">
        <v>36</v>
      </c>
      <c r="I48" s="3"/>
      <c r="J48" s="3"/>
      <c r="K48" s="3"/>
      <c r="L48" s="3"/>
      <c r="M48" s="3"/>
      <c r="N48" s="3"/>
      <c r="O48" s="3"/>
      <c r="P48" s="3"/>
    </row>
    <row r="49" spans="1:16" x14ac:dyDescent="0.25">
      <c r="A49" s="6">
        <v>44</v>
      </c>
      <c r="B49" s="3" t="s">
        <v>580</v>
      </c>
      <c r="C49" s="3"/>
      <c r="D49" s="3"/>
      <c r="E49" s="3" t="s">
        <v>581</v>
      </c>
      <c r="F49" s="3">
        <v>100</v>
      </c>
      <c r="G49" s="3"/>
      <c r="H49" s="3"/>
      <c r="I49" s="3"/>
      <c r="J49" s="3"/>
      <c r="K49" s="3"/>
      <c r="L49" s="3"/>
      <c r="M49" s="3"/>
      <c r="N49" s="3"/>
      <c r="O49" s="3"/>
      <c r="P49" s="3"/>
    </row>
    <row r="50" spans="1:16" x14ac:dyDescent="0.25">
      <c r="A50" s="3">
        <v>45</v>
      </c>
      <c r="B50" s="3" t="s">
        <v>582</v>
      </c>
      <c r="C50" s="3"/>
      <c r="D50" s="3"/>
      <c r="E50" s="3"/>
      <c r="F50" s="3"/>
      <c r="G50" s="3">
        <v>12</v>
      </c>
      <c r="H50" s="3">
        <v>30</v>
      </c>
      <c r="I50" s="3"/>
      <c r="J50" s="3"/>
      <c r="K50" s="3"/>
      <c r="L50" s="3"/>
      <c r="M50" s="3"/>
      <c r="N50" s="3"/>
      <c r="O50" s="3"/>
      <c r="P50" s="3"/>
    </row>
    <row r="51" spans="1:16" s="47" customFormat="1" x14ac:dyDescent="0.25">
      <c r="A51" s="103">
        <v>46</v>
      </c>
      <c r="B51" s="21" t="s">
        <v>583</v>
      </c>
      <c r="C51" s="21"/>
      <c r="D51" s="21"/>
      <c r="E51" s="21"/>
      <c r="F51" s="21"/>
      <c r="G51" s="21">
        <v>0.25</v>
      </c>
      <c r="H51" s="21">
        <v>30</v>
      </c>
      <c r="I51" s="21"/>
      <c r="J51" s="21"/>
      <c r="K51" s="21"/>
      <c r="L51" s="21"/>
      <c r="M51" s="21"/>
      <c r="N51" s="21"/>
      <c r="O51" s="21"/>
      <c r="P51" s="21"/>
    </row>
    <row r="52" spans="1:16" x14ac:dyDescent="0.25">
      <c r="A52" s="3">
        <v>47</v>
      </c>
      <c r="B52" s="3" t="s">
        <v>584</v>
      </c>
      <c r="C52" s="3" t="s">
        <v>376</v>
      </c>
      <c r="D52" s="3">
        <v>30</v>
      </c>
      <c r="E52" s="3" t="s">
        <v>161</v>
      </c>
      <c r="F52" s="3">
        <v>40</v>
      </c>
      <c r="G52" s="3">
        <v>0.1</v>
      </c>
      <c r="H52" s="3">
        <v>24</v>
      </c>
      <c r="I52" s="3"/>
      <c r="J52" s="3"/>
      <c r="K52" s="3"/>
      <c r="L52" s="3"/>
      <c r="M52" s="3"/>
      <c r="N52" s="3"/>
      <c r="O52" s="3"/>
      <c r="P52" s="3"/>
    </row>
    <row r="53" spans="1:16" x14ac:dyDescent="0.25">
      <c r="A53" s="6">
        <v>48</v>
      </c>
      <c r="B53" s="3" t="s">
        <v>585</v>
      </c>
      <c r="C53" s="3" t="s">
        <v>376</v>
      </c>
      <c r="D53" s="3">
        <v>30</v>
      </c>
      <c r="E53" s="3"/>
      <c r="F53" s="3"/>
      <c r="G53" s="3">
        <v>0.03</v>
      </c>
      <c r="H53" s="3">
        <v>24</v>
      </c>
      <c r="I53" s="3"/>
      <c r="J53" s="3"/>
      <c r="K53" s="3"/>
      <c r="L53" s="3"/>
      <c r="M53" s="3"/>
      <c r="N53" s="3"/>
      <c r="O53" s="3"/>
      <c r="P53" s="3"/>
    </row>
    <row r="54" spans="1:16" x14ac:dyDescent="0.25">
      <c r="A54" s="3">
        <v>49</v>
      </c>
      <c r="B54" s="3" t="s">
        <v>586</v>
      </c>
      <c r="C54" s="3"/>
      <c r="D54" s="3"/>
      <c r="E54" s="3"/>
      <c r="F54" s="3"/>
      <c r="G54" s="3">
        <v>0.1</v>
      </c>
      <c r="H54" s="3">
        <v>12</v>
      </c>
      <c r="I54" s="3"/>
      <c r="J54" s="3"/>
      <c r="K54" s="3"/>
      <c r="L54" s="3"/>
      <c r="M54" s="3"/>
      <c r="N54" s="3"/>
      <c r="O54" s="3"/>
      <c r="P54" s="3"/>
    </row>
    <row r="55" spans="1:16" x14ac:dyDescent="0.25">
      <c r="A55" s="6">
        <v>50</v>
      </c>
      <c r="B55" s="3" t="s">
        <v>480</v>
      </c>
      <c r="C55" s="3"/>
      <c r="D55" s="3"/>
      <c r="E55" s="3"/>
      <c r="F55" s="3"/>
      <c r="G55" s="3">
        <v>0.1</v>
      </c>
      <c r="H55" s="3">
        <v>24</v>
      </c>
      <c r="I55" s="3"/>
      <c r="J55" s="3"/>
      <c r="K55" s="3"/>
      <c r="L55" s="3"/>
      <c r="M55" s="3"/>
      <c r="N55" s="3"/>
      <c r="O55" s="3"/>
      <c r="P55" s="3"/>
    </row>
    <row r="56" spans="1:16" x14ac:dyDescent="0.25">
      <c r="A56" s="3">
        <v>51</v>
      </c>
      <c r="B56" s="3" t="s">
        <v>587</v>
      </c>
      <c r="C56" s="3"/>
      <c r="D56" s="3"/>
      <c r="E56" s="3"/>
      <c r="F56" s="3"/>
      <c r="G56" s="3">
        <v>0.5</v>
      </c>
      <c r="H56" s="3">
        <v>24</v>
      </c>
      <c r="I56" s="3"/>
      <c r="J56" s="3"/>
      <c r="K56" s="3"/>
      <c r="L56" s="3"/>
      <c r="M56" s="3"/>
      <c r="N56" s="3"/>
      <c r="O56" s="3"/>
      <c r="P56" s="3"/>
    </row>
    <row r="57" spans="1:16" x14ac:dyDescent="0.25">
      <c r="A57" s="6">
        <v>52</v>
      </c>
      <c r="B57" s="3" t="s">
        <v>588</v>
      </c>
      <c r="C57" s="3" t="s">
        <v>376</v>
      </c>
      <c r="D57" s="3">
        <v>30</v>
      </c>
      <c r="E57" s="3"/>
      <c r="F57" s="3"/>
      <c r="G57" s="3">
        <v>3</v>
      </c>
      <c r="H57" s="3">
        <v>48</v>
      </c>
      <c r="I57" s="3"/>
      <c r="J57" s="3"/>
      <c r="K57" s="3"/>
      <c r="L57" s="3"/>
      <c r="M57" s="3"/>
      <c r="N57" s="3"/>
      <c r="O57" s="3"/>
      <c r="P57" s="3"/>
    </row>
    <row r="58" spans="1:16" x14ac:dyDescent="0.25">
      <c r="A58" s="3">
        <v>53</v>
      </c>
      <c r="B58" s="3" t="s">
        <v>589</v>
      </c>
      <c r="C58" s="3" t="s">
        <v>376</v>
      </c>
      <c r="D58" s="3">
        <v>20</v>
      </c>
      <c r="E58" s="3"/>
      <c r="F58" s="3"/>
      <c r="G58" s="3">
        <v>0.1</v>
      </c>
      <c r="H58" s="3">
        <v>24</v>
      </c>
      <c r="I58" s="3"/>
      <c r="J58" s="3"/>
      <c r="K58" s="3"/>
      <c r="L58" s="3"/>
      <c r="M58" s="3"/>
      <c r="N58" s="3"/>
      <c r="O58" s="3"/>
      <c r="P58" s="3"/>
    </row>
    <row r="59" spans="1:16" x14ac:dyDescent="0.25">
      <c r="A59" s="6">
        <v>54</v>
      </c>
      <c r="B59" s="3" t="s">
        <v>370</v>
      </c>
      <c r="C59" s="3"/>
      <c r="D59" s="3"/>
      <c r="E59" s="3" t="s">
        <v>31</v>
      </c>
      <c r="F59" s="3">
        <v>30</v>
      </c>
      <c r="G59" s="3"/>
      <c r="H59" s="3"/>
      <c r="I59" s="3"/>
      <c r="J59" s="3"/>
      <c r="K59" s="3"/>
      <c r="L59" s="3"/>
      <c r="M59" s="3"/>
      <c r="N59" s="3"/>
      <c r="O59" s="3"/>
      <c r="P59" s="3"/>
    </row>
    <row r="60" spans="1:16" x14ac:dyDescent="0.25">
      <c r="A60" s="3">
        <v>55</v>
      </c>
      <c r="B60" s="3" t="s">
        <v>590</v>
      </c>
      <c r="C60" s="3" t="s">
        <v>376</v>
      </c>
      <c r="D60" s="3">
        <v>50</v>
      </c>
      <c r="E60" s="3" t="s">
        <v>161</v>
      </c>
      <c r="F60" s="3">
        <v>60</v>
      </c>
      <c r="G60" s="3">
        <v>2</v>
      </c>
      <c r="H60" s="3">
        <v>18</v>
      </c>
      <c r="I60" s="3"/>
      <c r="J60" s="3"/>
      <c r="K60" s="3"/>
      <c r="L60" s="3"/>
      <c r="M60" s="3"/>
      <c r="N60" s="3"/>
      <c r="O60" s="3"/>
      <c r="P60" s="3"/>
    </row>
    <row r="61" spans="1:16" x14ac:dyDescent="0.25">
      <c r="A61" s="6">
        <v>56</v>
      </c>
      <c r="B61" s="3" t="s">
        <v>591</v>
      </c>
      <c r="C61" s="3" t="s">
        <v>376</v>
      </c>
      <c r="D61" s="3">
        <v>90</v>
      </c>
      <c r="E61" s="3"/>
      <c r="F61" s="3"/>
      <c r="G61" s="3">
        <v>1.5</v>
      </c>
      <c r="H61" s="3">
        <v>24</v>
      </c>
      <c r="I61" s="3"/>
      <c r="J61" s="3"/>
      <c r="K61" s="3"/>
      <c r="L61" s="3"/>
      <c r="M61" s="3"/>
      <c r="N61" s="3"/>
      <c r="O61" s="3"/>
      <c r="P61" s="3"/>
    </row>
    <row r="62" spans="1:16" x14ac:dyDescent="0.25">
      <c r="A62" s="3">
        <v>57</v>
      </c>
      <c r="B62" s="3" t="s">
        <v>592</v>
      </c>
      <c r="C62" s="3" t="s">
        <v>376</v>
      </c>
      <c r="D62" s="3">
        <v>80</v>
      </c>
      <c r="E62" s="3" t="s">
        <v>161</v>
      </c>
      <c r="F62" s="3">
        <v>80</v>
      </c>
      <c r="G62" s="3">
        <v>2</v>
      </c>
      <c r="H62" s="3">
        <v>24</v>
      </c>
      <c r="I62" s="3"/>
      <c r="J62" s="3"/>
      <c r="K62" s="3"/>
      <c r="L62" s="3"/>
      <c r="M62" s="3"/>
      <c r="N62" s="3"/>
      <c r="O62" s="3"/>
      <c r="P62" s="3"/>
    </row>
    <row r="63" spans="1:16" x14ac:dyDescent="0.25">
      <c r="A63" s="6">
        <v>58</v>
      </c>
      <c r="B63" s="3" t="s">
        <v>593</v>
      </c>
      <c r="C63" s="3" t="s">
        <v>376</v>
      </c>
      <c r="D63" s="3">
        <v>50</v>
      </c>
      <c r="E63" s="3" t="s">
        <v>384</v>
      </c>
      <c r="F63" s="3">
        <v>100</v>
      </c>
      <c r="G63" s="3">
        <v>2</v>
      </c>
      <c r="H63" s="3">
        <v>18</v>
      </c>
      <c r="I63" s="3">
        <v>1000</v>
      </c>
      <c r="J63" s="3">
        <v>1000</v>
      </c>
      <c r="K63" s="3"/>
      <c r="L63" s="3">
        <v>78</v>
      </c>
      <c r="M63" s="3"/>
      <c r="N63" s="3"/>
      <c r="O63" s="3"/>
      <c r="P63" s="3"/>
    </row>
    <row r="64" spans="1:16" x14ac:dyDescent="0.25">
      <c r="A64" s="3">
        <v>59</v>
      </c>
      <c r="B64" s="3" t="s">
        <v>594</v>
      </c>
      <c r="C64" s="3"/>
      <c r="D64" s="3"/>
      <c r="E64" s="3" t="s">
        <v>31</v>
      </c>
      <c r="F64" s="3">
        <v>30</v>
      </c>
      <c r="G64" s="3"/>
      <c r="H64" s="3"/>
      <c r="I64" s="3"/>
      <c r="J64" s="3"/>
      <c r="K64" s="3"/>
      <c r="L64" s="3"/>
      <c r="M64" s="3"/>
      <c r="N64" s="3"/>
      <c r="O64" s="3"/>
      <c r="P64" s="3"/>
    </row>
    <row r="65" spans="1:16" x14ac:dyDescent="0.25">
      <c r="A65" s="6">
        <v>60</v>
      </c>
      <c r="B65" s="3" t="s">
        <v>595</v>
      </c>
      <c r="C65" s="3" t="s">
        <v>376</v>
      </c>
      <c r="D65" s="3">
        <v>30</v>
      </c>
      <c r="E65" s="3"/>
      <c r="F65" s="3"/>
      <c r="G65" s="3">
        <v>2</v>
      </c>
      <c r="H65" s="3">
        <v>24</v>
      </c>
      <c r="I65" s="3"/>
      <c r="J65" s="3"/>
      <c r="K65" s="3"/>
      <c r="L65" s="3"/>
      <c r="M65" s="3"/>
      <c r="N65" s="3"/>
      <c r="O65" s="3"/>
      <c r="P65" s="3"/>
    </row>
    <row r="66" spans="1:16" ht="30" x14ac:dyDescent="0.25">
      <c r="A66" s="3">
        <v>61</v>
      </c>
      <c r="B66" s="3" t="s">
        <v>596</v>
      </c>
      <c r="C66" s="3" t="s">
        <v>376</v>
      </c>
      <c r="D66" s="3">
        <v>80</v>
      </c>
      <c r="E66" s="15" t="s">
        <v>68</v>
      </c>
      <c r="F66" s="3">
        <v>80</v>
      </c>
      <c r="G66" s="3"/>
      <c r="H66" s="3"/>
      <c r="I66" s="3">
        <v>300</v>
      </c>
      <c r="J66" s="3">
        <v>300</v>
      </c>
      <c r="K66" s="3"/>
      <c r="L66" s="3">
        <v>60</v>
      </c>
      <c r="M66" s="3">
        <v>300</v>
      </c>
      <c r="N66" s="3">
        <v>300</v>
      </c>
      <c r="O66" s="3"/>
      <c r="P66" s="3">
        <v>60</v>
      </c>
    </row>
    <row r="67" spans="1:16" x14ac:dyDescent="0.25">
      <c r="A67" s="6">
        <v>62</v>
      </c>
      <c r="B67" s="3" t="s">
        <v>597</v>
      </c>
      <c r="C67" s="3"/>
      <c r="D67" s="3"/>
      <c r="E67" s="3"/>
      <c r="F67" s="3"/>
      <c r="G67" s="3">
        <v>6</v>
      </c>
      <c r="H67" s="3">
        <v>36</v>
      </c>
      <c r="I67" s="3"/>
      <c r="J67" s="3"/>
      <c r="K67" s="3"/>
      <c r="L67" s="3"/>
      <c r="M67" s="3"/>
      <c r="N67" s="3"/>
      <c r="O67" s="3"/>
      <c r="P67" s="3"/>
    </row>
    <row r="68" spans="1:16" x14ac:dyDescent="0.25">
      <c r="A68" s="3">
        <v>63</v>
      </c>
      <c r="B68" s="3" t="s">
        <v>468</v>
      </c>
      <c r="C68" s="3"/>
      <c r="D68" s="3"/>
      <c r="E68" s="3" t="s">
        <v>384</v>
      </c>
      <c r="F68" s="3">
        <v>90</v>
      </c>
      <c r="G68" s="3">
        <v>11</v>
      </c>
      <c r="H68" s="3">
        <v>36</v>
      </c>
      <c r="I68" s="3"/>
      <c r="J68" s="3"/>
      <c r="K68" s="3"/>
      <c r="L68" s="3"/>
      <c r="M68" s="3"/>
      <c r="N68" s="3"/>
      <c r="O68" s="3"/>
      <c r="P68" s="3"/>
    </row>
    <row r="69" spans="1:16" x14ac:dyDescent="0.25">
      <c r="A69" s="6">
        <v>64</v>
      </c>
      <c r="B69" s="3" t="s">
        <v>598</v>
      </c>
      <c r="C69" s="3"/>
      <c r="D69" s="3"/>
      <c r="E69" s="3" t="s">
        <v>384</v>
      </c>
      <c r="F69" s="3">
        <v>50</v>
      </c>
      <c r="G69" s="3">
        <v>3</v>
      </c>
      <c r="H69" s="3">
        <v>48</v>
      </c>
      <c r="I69" s="3"/>
      <c r="J69" s="3"/>
      <c r="K69" s="3"/>
      <c r="L69" s="3"/>
      <c r="M69" s="3"/>
      <c r="N69" s="3"/>
      <c r="O69" s="3"/>
      <c r="P69" s="3"/>
    </row>
    <row r="70" spans="1:16" x14ac:dyDescent="0.25">
      <c r="A70" s="3">
        <v>65</v>
      </c>
      <c r="B70" s="3" t="s">
        <v>599</v>
      </c>
      <c r="C70" s="3"/>
      <c r="D70" s="3"/>
      <c r="E70" s="3"/>
      <c r="F70" s="3"/>
      <c r="G70" s="3">
        <v>19</v>
      </c>
      <c r="H70" s="3">
        <v>30</v>
      </c>
      <c r="I70" s="3"/>
      <c r="J70" s="3"/>
      <c r="K70" s="3"/>
      <c r="L70" s="3"/>
      <c r="M70" s="3"/>
      <c r="N70" s="3"/>
      <c r="O70" s="3"/>
      <c r="P70" s="3"/>
    </row>
    <row r="71" spans="1:16" x14ac:dyDescent="0.25">
      <c r="A71" s="6">
        <v>66</v>
      </c>
      <c r="B71" s="3" t="s">
        <v>306</v>
      </c>
      <c r="C71" s="3"/>
      <c r="D71" s="3"/>
      <c r="E71" s="3"/>
      <c r="F71" s="3"/>
      <c r="G71" s="3">
        <v>1</v>
      </c>
      <c r="H71" s="3">
        <v>36</v>
      </c>
      <c r="I71" s="3"/>
      <c r="J71" s="3"/>
      <c r="K71" s="3"/>
      <c r="L71" s="3"/>
      <c r="M71" s="3"/>
      <c r="N71" s="3"/>
      <c r="O71" s="3"/>
      <c r="P71" s="3"/>
    </row>
    <row r="72" spans="1:16" ht="30" x14ac:dyDescent="0.25">
      <c r="A72" s="3">
        <v>67</v>
      </c>
      <c r="B72" s="3" t="s">
        <v>600</v>
      </c>
      <c r="C72" s="3" t="s">
        <v>376</v>
      </c>
      <c r="D72" s="3">
        <v>80</v>
      </c>
      <c r="E72" s="15" t="s">
        <v>601</v>
      </c>
      <c r="F72" s="3">
        <v>60</v>
      </c>
      <c r="G72" s="3"/>
      <c r="H72" s="3"/>
      <c r="I72" s="3">
        <v>400</v>
      </c>
      <c r="J72" s="3">
        <v>400</v>
      </c>
      <c r="K72" s="3"/>
      <c r="L72" s="3">
        <v>18</v>
      </c>
      <c r="M72" s="3">
        <v>100</v>
      </c>
      <c r="N72" s="3">
        <v>100</v>
      </c>
      <c r="O72" s="3"/>
      <c r="P72" s="3">
        <v>84</v>
      </c>
    </row>
    <row r="73" spans="1:16" x14ac:dyDescent="0.25">
      <c r="A73" s="6">
        <v>68</v>
      </c>
      <c r="B73" s="3" t="s">
        <v>602</v>
      </c>
      <c r="C73" s="3"/>
      <c r="D73" s="3"/>
      <c r="E73" s="3" t="s">
        <v>31</v>
      </c>
      <c r="F73" s="3">
        <v>80</v>
      </c>
      <c r="G73" s="3"/>
      <c r="H73" s="3"/>
      <c r="I73" s="3"/>
      <c r="J73" s="3"/>
      <c r="K73" s="3"/>
      <c r="L73" s="3"/>
      <c r="M73" s="3"/>
      <c r="N73" s="3"/>
      <c r="O73" s="3"/>
      <c r="P73" s="3"/>
    </row>
    <row r="74" spans="1:16" x14ac:dyDescent="0.25">
      <c r="A74" s="3">
        <v>69</v>
      </c>
      <c r="B74" s="3" t="s">
        <v>603</v>
      </c>
      <c r="C74" s="3"/>
      <c r="D74" s="3"/>
      <c r="E74" s="3"/>
      <c r="F74" s="3"/>
      <c r="G74" s="3">
        <v>5.6</v>
      </c>
      <c r="H74" s="3">
        <v>30</v>
      </c>
      <c r="I74" s="3"/>
      <c r="J74" s="3"/>
      <c r="K74" s="3"/>
      <c r="L74" s="3"/>
      <c r="M74" s="3"/>
      <c r="N74" s="3"/>
      <c r="O74" s="3"/>
      <c r="P74" s="3"/>
    </row>
    <row r="75" spans="1:16" x14ac:dyDescent="0.25">
      <c r="A75" s="6">
        <v>70</v>
      </c>
      <c r="B75" s="3" t="s">
        <v>604</v>
      </c>
      <c r="C75" s="3"/>
      <c r="D75" s="3"/>
      <c r="E75" s="3"/>
      <c r="F75" s="3"/>
      <c r="G75" s="3">
        <v>3.5</v>
      </c>
      <c r="H75" s="3">
        <v>40</v>
      </c>
      <c r="I75" s="3"/>
      <c r="J75" s="3"/>
      <c r="K75" s="3"/>
      <c r="L75" s="3"/>
      <c r="M75" s="3"/>
      <c r="N75" s="3"/>
      <c r="O75" s="3"/>
      <c r="P75" s="3"/>
    </row>
    <row r="76" spans="1:16" x14ac:dyDescent="0.25">
      <c r="A76" s="3">
        <v>71</v>
      </c>
      <c r="B76" s="3" t="s">
        <v>605</v>
      </c>
      <c r="C76" s="3" t="s">
        <v>376</v>
      </c>
      <c r="D76" s="3">
        <v>40</v>
      </c>
      <c r="E76" s="3" t="s">
        <v>161</v>
      </c>
      <c r="F76" s="3">
        <v>30</v>
      </c>
      <c r="G76" s="3"/>
      <c r="H76" s="3"/>
      <c r="I76" s="3">
        <v>140</v>
      </c>
      <c r="J76" s="3">
        <v>140</v>
      </c>
      <c r="K76" s="3"/>
      <c r="L76" s="3">
        <v>90</v>
      </c>
      <c r="M76" s="3"/>
      <c r="N76" s="3"/>
      <c r="O76" s="3"/>
      <c r="P76" s="3"/>
    </row>
    <row r="77" spans="1:16" x14ac:dyDescent="0.25">
      <c r="A77" s="6">
        <v>72</v>
      </c>
      <c r="B77" s="3" t="s">
        <v>606</v>
      </c>
      <c r="C77" s="3"/>
      <c r="D77" s="3"/>
      <c r="E77" s="3"/>
      <c r="F77" s="3"/>
      <c r="G77" s="3">
        <v>10</v>
      </c>
      <c r="H77" s="3">
        <v>30</v>
      </c>
      <c r="I77" s="3"/>
      <c r="J77" s="3"/>
      <c r="K77" s="3"/>
      <c r="L77" s="3"/>
      <c r="M77" s="3"/>
      <c r="N77" s="3"/>
      <c r="O77" s="3"/>
      <c r="P77" s="3"/>
    </row>
    <row r="78" spans="1:16" x14ac:dyDescent="0.25">
      <c r="A78" s="3">
        <v>73</v>
      </c>
      <c r="B78" s="3" t="s">
        <v>607</v>
      </c>
      <c r="C78" s="3"/>
      <c r="D78" s="3"/>
      <c r="E78" s="3"/>
      <c r="F78" s="3"/>
      <c r="G78" s="3">
        <v>5</v>
      </c>
      <c r="H78" s="3">
        <v>18</v>
      </c>
      <c r="I78" s="3"/>
      <c r="J78" s="3"/>
      <c r="K78" s="3"/>
      <c r="L78" s="3"/>
      <c r="M78" s="3"/>
      <c r="N78" s="3"/>
      <c r="O78" s="3"/>
      <c r="P78" s="3"/>
    </row>
    <row r="79" spans="1:16" ht="30" x14ac:dyDescent="0.25">
      <c r="A79" s="6">
        <v>74</v>
      </c>
      <c r="B79" s="3" t="s">
        <v>608</v>
      </c>
      <c r="C79" s="3" t="s">
        <v>376</v>
      </c>
      <c r="D79" s="3">
        <v>60</v>
      </c>
      <c r="E79" s="15" t="s">
        <v>68</v>
      </c>
      <c r="F79" s="3">
        <v>50</v>
      </c>
      <c r="G79" s="3">
        <v>0.55000000000000004</v>
      </c>
      <c r="H79" s="3">
        <v>36</v>
      </c>
      <c r="I79" s="3"/>
      <c r="J79" s="3"/>
      <c r="K79" s="3"/>
      <c r="L79" s="3"/>
      <c r="M79" s="3"/>
      <c r="N79" s="3"/>
      <c r="O79" s="3"/>
      <c r="P79" s="3"/>
    </row>
    <row r="80" spans="1:16" ht="30" x14ac:dyDescent="0.25">
      <c r="A80" s="3">
        <v>75</v>
      </c>
      <c r="B80" s="3" t="s">
        <v>609</v>
      </c>
      <c r="C80" s="3" t="s">
        <v>376</v>
      </c>
      <c r="D80" s="3">
        <v>50</v>
      </c>
      <c r="E80" s="15" t="s">
        <v>68</v>
      </c>
      <c r="F80" s="3">
        <v>80</v>
      </c>
      <c r="G80" s="3"/>
      <c r="H80" s="3"/>
      <c r="I80" s="3"/>
      <c r="J80" s="3"/>
      <c r="K80" s="3"/>
      <c r="L80" s="3"/>
      <c r="M80" s="3"/>
      <c r="N80" s="3"/>
      <c r="O80" s="3"/>
      <c r="P80" s="3"/>
    </row>
    <row r="81" spans="1:16" x14ac:dyDescent="0.25">
      <c r="A81" s="6">
        <v>76</v>
      </c>
      <c r="B81" s="3" t="s">
        <v>610</v>
      </c>
      <c r="C81" s="3"/>
      <c r="D81" s="3"/>
      <c r="E81" s="3"/>
      <c r="F81" s="3"/>
      <c r="G81" s="3">
        <v>3</v>
      </c>
      <c r="H81" s="3">
        <v>54</v>
      </c>
      <c r="I81" s="3"/>
      <c r="J81" s="3"/>
      <c r="K81" s="3"/>
      <c r="L81" s="3"/>
      <c r="M81" s="3"/>
      <c r="N81" s="3"/>
      <c r="O81" s="3"/>
      <c r="P81" s="3"/>
    </row>
    <row r="82" spans="1:16" x14ac:dyDescent="0.25">
      <c r="A82" s="3">
        <v>77</v>
      </c>
      <c r="B82" s="3" t="s">
        <v>611</v>
      </c>
      <c r="C82" s="3"/>
      <c r="D82" s="3"/>
      <c r="E82" s="3"/>
      <c r="F82" s="3"/>
      <c r="G82" s="3">
        <v>0.4</v>
      </c>
      <c r="H82" s="3">
        <v>36</v>
      </c>
      <c r="I82" s="3"/>
      <c r="J82" s="3"/>
      <c r="K82" s="3"/>
      <c r="L82" s="3"/>
      <c r="M82" s="3"/>
      <c r="N82" s="3"/>
      <c r="O82" s="3"/>
      <c r="P82" s="3"/>
    </row>
    <row r="83" spans="1:16" x14ac:dyDescent="0.25">
      <c r="A83" s="6">
        <v>78</v>
      </c>
      <c r="B83" s="3" t="s">
        <v>612</v>
      </c>
      <c r="C83" s="3" t="s">
        <v>376</v>
      </c>
      <c r="D83" s="3">
        <v>50</v>
      </c>
      <c r="E83" s="3"/>
      <c r="F83" s="3"/>
      <c r="G83" s="3"/>
      <c r="H83" s="3"/>
      <c r="I83" s="3"/>
      <c r="J83" s="3"/>
      <c r="K83" s="3"/>
      <c r="L83" s="3"/>
      <c r="M83" s="3"/>
      <c r="N83" s="3"/>
      <c r="O83" s="3"/>
      <c r="P83" s="3"/>
    </row>
    <row r="84" spans="1:16" x14ac:dyDescent="0.25">
      <c r="A84" s="3">
        <v>79</v>
      </c>
      <c r="B84" s="3" t="s">
        <v>240</v>
      </c>
      <c r="C84" s="3"/>
      <c r="D84" s="3"/>
      <c r="E84" s="3"/>
      <c r="F84" s="3"/>
      <c r="G84" s="3">
        <v>3</v>
      </c>
      <c r="H84" s="3">
        <v>48</v>
      </c>
      <c r="I84" s="3"/>
      <c r="J84" s="3"/>
      <c r="K84" s="3"/>
      <c r="L84" s="3"/>
      <c r="M84" s="3"/>
      <c r="N84" s="3"/>
      <c r="O84" s="3"/>
      <c r="P84" s="3"/>
    </row>
    <row r="85" spans="1:16" ht="30" x14ac:dyDescent="0.25">
      <c r="A85" s="6">
        <v>80</v>
      </c>
      <c r="B85" s="3" t="s">
        <v>613</v>
      </c>
      <c r="C85" s="3" t="s">
        <v>376</v>
      </c>
      <c r="D85" s="3">
        <v>20</v>
      </c>
      <c r="E85" s="15" t="s">
        <v>68</v>
      </c>
      <c r="F85" s="3">
        <v>20</v>
      </c>
      <c r="G85" s="3">
        <v>2</v>
      </c>
      <c r="H85" s="3">
        <v>36</v>
      </c>
      <c r="I85" s="3"/>
      <c r="J85" s="3"/>
      <c r="K85" s="3"/>
      <c r="L85" s="3"/>
      <c r="M85" s="3">
        <v>500</v>
      </c>
      <c r="N85" s="3">
        <v>500</v>
      </c>
      <c r="O85" s="3"/>
      <c r="P85" s="3">
        <v>60</v>
      </c>
    </row>
    <row r="86" spans="1:16" ht="30" x14ac:dyDescent="0.25">
      <c r="A86" s="3">
        <v>81</v>
      </c>
      <c r="B86" s="3" t="s">
        <v>614</v>
      </c>
      <c r="C86" s="3" t="s">
        <v>376</v>
      </c>
      <c r="D86" s="3">
        <v>30</v>
      </c>
      <c r="E86" s="15" t="s">
        <v>68</v>
      </c>
      <c r="F86" s="3">
        <v>40</v>
      </c>
      <c r="G86" s="3"/>
      <c r="H86" s="3"/>
      <c r="I86" s="3">
        <v>100</v>
      </c>
      <c r="J86" s="3">
        <v>100</v>
      </c>
      <c r="K86" s="3"/>
      <c r="L86" s="3">
        <v>60</v>
      </c>
      <c r="M86" s="3">
        <v>300</v>
      </c>
      <c r="N86" s="3">
        <v>300</v>
      </c>
      <c r="O86" s="3"/>
      <c r="P86" s="3">
        <v>60</v>
      </c>
    </row>
    <row r="87" spans="1:16" x14ac:dyDescent="0.25">
      <c r="A87" s="6">
        <v>82</v>
      </c>
      <c r="B87" s="3" t="s">
        <v>349</v>
      </c>
      <c r="C87" s="3"/>
      <c r="D87" s="3"/>
      <c r="E87" s="3"/>
      <c r="F87" s="3"/>
      <c r="G87" s="3">
        <v>4</v>
      </c>
      <c r="H87" s="3">
        <v>24</v>
      </c>
      <c r="I87" s="3"/>
      <c r="J87" s="3"/>
      <c r="K87" s="3"/>
      <c r="L87" s="3"/>
      <c r="M87" s="3"/>
      <c r="N87" s="3"/>
      <c r="O87" s="3"/>
      <c r="P87" s="3"/>
    </row>
    <row r="88" spans="1:16" x14ac:dyDescent="0.25">
      <c r="A88" s="3">
        <v>83</v>
      </c>
      <c r="B88" s="3" t="s">
        <v>615</v>
      </c>
      <c r="C88" s="3"/>
      <c r="D88" s="3"/>
      <c r="E88" s="3"/>
      <c r="F88" s="3"/>
      <c r="G88" s="3">
        <v>2</v>
      </c>
      <c r="H88" s="3">
        <v>36</v>
      </c>
      <c r="I88" s="3"/>
      <c r="J88" s="3"/>
      <c r="K88" s="3"/>
      <c r="L88" s="3"/>
      <c r="M88" s="3"/>
      <c r="N88" s="3"/>
      <c r="O88" s="3"/>
      <c r="P88" s="3"/>
    </row>
    <row r="89" spans="1:16" x14ac:dyDescent="0.25">
      <c r="A89" s="6">
        <v>84</v>
      </c>
      <c r="B89" s="3" t="s">
        <v>616</v>
      </c>
      <c r="C89" s="3" t="s">
        <v>376</v>
      </c>
      <c r="D89" s="3">
        <v>50</v>
      </c>
      <c r="E89" s="3"/>
      <c r="F89" s="3"/>
      <c r="G89" s="3">
        <v>0.15</v>
      </c>
      <c r="H89" s="3">
        <v>36</v>
      </c>
      <c r="I89" s="3"/>
      <c r="J89" s="3"/>
      <c r="K89" s="3"/>
      <c r="L89" s="3"/>
      <c r="M89" s="3"/>
      <c r="N89" s="3"/>
      <c r="O89" s="3"/>
      <c r="P89" s="3"/>
    </row>
    <row r="90" spans="1:16" x14ac:dyDescent="0.25">
      <c r="A90" s="3">
        <v>85</v>
      </c>
      <c r="B90" s="3" t="s">
        <v>617</v>
      </c>
      <c r="C90" s="3" t="s">
        <v>376</v>
      </c>
      <c r="D90" s="3">
        <v>20</v>
      </c>
      <c r="E90" s="3"/>
      <c r="F90" s="3"/>
      <c r="G90" s="3">
        <v>0.05</v>
      </c>
      <c r="H90" s="3">
        <v>36</v>
      </c>
      <c r="I90" s="3"/>
      <c r="J90" s="3"/>
      <c r="K90" s="3"/>
      <c r="L90" s="3"/>
      <c r="M90" s="3"/>
      <c r="N90" s="3"/>
      <c r="O90" s="3"/>
      <c r="P90" s="3"/>
    </row>
    <row r="91" spans="1:16" x14ac:dyDescent="0.25">
      <c r="A91" s="6">
        <v>86</v>
      </c>
      <c r="B91" s="3" t="s">
        <v>618</v>
      </c>
      <c r="C91" s="3"/>
      <c r="D91" s="3"/>
      <c r="E91" s="3"/>
      <c r="F91" s="3"/>
      <c r="G91" s="3">
        <v>2.5</v>
      </c>
      <c r="H91" s="3">
        <v>36</v>
      </c>
      <c r="I91" s="3"/>
      <c r="J91" s="3"/>
      <c r="K91" s="3"/>
      <c r="L91" s="3"/>
      <c r="M91" s="3"/>
      <c r="N91" s="3"/>
      <c r="O91" s="3"/>
      <c r="P91" s="3"/>
    </row>
    <row r="92" spans="1:16" s="47" customFormat="1" x14ac:dyDescent="0.25">
      <c r="A92" s="21">
        <v>87</v>
      </c>
      <c r="B92" s="21" t="s">
        <v>619</v>
      </c>
      <c r="C92" s="21"/>
      <c r="D92" s="21"/>
      <c r="E92" s="21"/>
      <c r="F92" s="21"/>
      <c r="G92" s="21">
        <v>7</v>
      </c>
      <c r="H92" s="21">
        <v>36</v>
      </c>
      <c r="I92" s="21"/>
      <c r="J92" s="21"/>
      <c r="K92" s="21"/>
      <c r="L92" s="21"/>
      <c r="M92" s="21"/>
      <c r="N92" s="21"/>
      <c r="O92" s="21"/>
      <c r="P92" s="21"/>
    </row>
    <row r="93" spans="1:16" x14ac:dyDescent="0.25">
      <c r="A93" s="6">
        <v>88</v>
      </c>
      <c r="B93" s="3" t="s">
        <v>620</v>
      </c>
      <c r="C93" s="3"/>
      <c r="D93" s="3"/>
      <c r="E93" s="3"/>
      <c r="F93" s="3"/>
      <c r="G93" s="3">
        <v>1</v>
      </c>
      <c r="H93" s="3">
        <v>24</v>
      </c>
      <c r="I93" s="3"/>
      <c r="J93" s="3"/>
      <c r="K93" s="3"/>
      <c r="L93" s="3"/>
      <c r="M93" s="3"/>
      <c r="N93" s="3"/>
      <c r="O93" s="3"/>
      <c r="P93" s="3"/>
    </row>
    <row r="94" spans="1:16" x14ac:dyDescent="0.25">
      <c r="A94" s="3">
        <v>89</v>
      </c>
      <c r="B94" s="3" t="s">
        <v>621</v>
      </c>
      <c r="C94" s="3"/>
      <c r="D94" s="3"/>
      <c r="E94" s="3"/>
      <c r="F94" s="3"/>
      <c r="G94" s="3">
        <v>4</v>
      </c>
      <c r="H94" s="3">
        <v>24</v>
      </c>
      <c r="I94" s="3"/>
      <c r="J94" s="3"/>
      <c r="K94" s="3"/>
      <c r="L94" s="3"/>
      <c r="M94" s="3"/>
      <c r="N94" s="3"/>
      <c r="O94" s="3"/>
      <c r="P94" s="3"/>
    </row>
    <row r="95" spans="1:16" x14ac:dyDescent="0.25">
      <c r="A95" s="6">
        <v>90</v>
      </c>
      <c r="B95" s="3" t="s">
        <v>622</v>
      </c>
      <c r="C95" s="3"/>
      <c r="D95" s="3"/>
      <c r="E95" s="3"/>
      <c r="F95" s="3"/>
      <c r="G95" s="3">
        <v>2.7</v>
      </c>
      <c r="H95" s="3">
        <v>12</v>
      </c>
      <c r="I95" s="3"/>
      <c r="J95" s="3"/>
      <c r="K95" s="3"/>
      <c r="L95" s="3"/>
      <c r="M95" s="3"/>
      <c r="N95" s="3"/>
      <c r="O95" s="3"/>
      <c r="P95" s="3"/>
    </row>
    <row r="96" spans="1:16" x14ac:dyDescent="0.25">
      <c r="A96" s="3">
        <v>91</v>
      </c>
      <c r="B96" s="3" t="s">
        <v>623</v>
      </c>
      <c r="C96" s="3"/>
      <c r="D96" s="3"/>
      <c r="E96" s="3" t="s">
        <v>31</v>
      </c>
      <c r="F96" s="3">
        <v>30</v>
      </c>
      <c r="G96" s="3"/>
      <c r="H96" s="3"/>
      <c r="I96" s="3"/>
      <c r="J96" s="3"/>
      <c r="K96" s="3"/>
      <c r="L96" s="3"/>
      <c r="M96" s="3"/>
      <c r="N96" s="3"/>
      <c r="O96" s="3"/>
      <c r="P96" s="3"/>
    </row>
    <row r="97" spans="1:16" x14ac:dyDescent="0.25">
      <c r="A97" s="6">
        <v>92</v>
      </c>
      <c r="B97" s="3" t="s">
        <v>624</v>
      </c>
      <c r="C97" s="3"/>
      <c r="D97" s="3"/>
      <c r="E97" s="3" t="s">
        <v>31</v>
      </c>
      <c r="F97" s="3">
        <v>40</v>
      </c>
      <c r="G97" s="3"/>
      <c r="H97" s="3"/>
      <c r="I97" s="3"/>
      <c r="J97" s="3"/>
      <c r="K97" s="3"/>
      <c r="L97" s="3"/>
      <c r="M97" s="3"/>
      <c r="N97" s="3"/>
      <c r="O97" s="3"/>
      <c r="P97" s="3"/>
    </row>
    <row r="98" spans="1:16" x14ac:dyDescent="0.25">
      <c r="A98" s="3">
        <v>93</v>
      </c>
      <c r="B98" s="3" t="s">
        <v>625</v>
      </c>
      <c r="C98" s="3" t="s">
        <v>376</v>
      </c>
      <c r="D98" s="3">
        <v>30</v>
      </c>
      <c r="E98" s="3"/>
      <c r="F98" s="3"/>
      <c r="G98" s="3">
        <v>1</v>
      </c>
      <c r="H98" s="3">
        <v>18</v>
      </c>
      <c r="I98" s="3"/>
      <c r="J98" s="3"/>
      <c r="K98" s="3"/>
      <c r="L98" s="3"/>
      <c r="M98" s="3"/>
      <c r="N98" s="3"/>
      <c r="O98" s="3"/>
      <c r="P98" s="3"/>
    </row>
    <row r="99" spans="1:16" x14ac:dyDescent="0.25">
      <c r="A99" s="6">
        <v>94</v>
      </c>
      <c r="B99" s="3" t="s">
        <v>626</v>
      </c>
      <c r="C99" s="3"/>
      <c r="D99" s="3"/>
      <c r="E99" s="3"/>
      <c r="F99" s="3"/>
      <c r="G99" s="3">
        <v>0.1</v>
      </c>
      <c r="H99" s="3">
        <v>30</v>
      </c>
      <c r="I99" s="3"/>
      <c r="J99" s="3"/>
      <c r="K99" s="3"/>
      <c r="L99" s="3"/>
      <c r="M99" s="3"/>
      <c r="N99" s="3"/>
      <c r="O99" s="3"/>
      <c r="P99" s="3"/>
    </row>
    <row r="100" spans="1:16" x14ac:dyDescent="0.25">
      <c r="A100" s="3">
        <v>95</v>
      </c>
      <c r="B100" s="3" t="s">
        <v>627</v>
      </c>
      <c r="C100" s="3" t="s">
        <v>376</v>
      </c>
      <c r="D100" s="3">
        <v>30</v>
      </c>
      <c r="E100" s="3"/>
      <c r="F100" s="3"/>
      <c r="G100" s="3">
        <v>3</v>
      </c>
      <c r="H100" s="3">
        <v>24</v>
      </c>
      <c r="I100" s="3">
        <v>1000</v>
      </c>
      <c r="J100" s="3">
        <v>1000</v>
      </c>
      <c r="K100" s="3"/>
      <c r="L100" s="3">
        <v>180</v>
      </c>
      <c r="M100" s="3">
        <v>548</v>
      </c>
      <c r="N100" s="3">
        <v>548</v>
      </c>
      <c r="O100" s="3"/>
      <c r="P100" s="3">
        <v>144</v>
      </c>
    </row>
    <row r="101" spans="1:16" ht="30" x14ac:dyDescent="0.25">
      <c r="A101" s="6">
        <v>96</v>
      </c>
      <c r="B101" s="3" t="s">
        <v>628</v>
      </c>
      <c r="C101" s="3"/>
      <c r="D101" s="3"/>
      <c r="E101" s="15" t="s">
        <v>68</v>
      </c>
      <c r="F101" s="3">
        <v>80</v>
      </c>
      <c r="G101" s="3">
        <v>16.2</v>
      </c>
      <c r="H101" s="3">
        <v>36</v>
      </c>
      <c r="I101" s="3"/>
      <c r="J101" s="3"/>
      <c r="K101" s="3"/>
      <c r="L101" s="3"/>
      <c r="M101" s="3">
        <v>1000</v>
      </c>
      <c r="N101" s="3">
        <v>1000</v>
      </c>
      <c r="O101" s="3"/>
      <c r="P101" s="3">
        <v>84</v>
      </c>
    </row>
    <row r="102" spans="1:16" x14ac:dyDescent="0.25">
      <c r="A102" s="3">
        <v>97</v>
      </c>
      <c r="B102" s="3" t="s">
        <v>629</v>
      </c>
      <c r="C102" s="3"/>
      <c r="D102" s="3"/>
      <c r="E102" s="3"/>
      <c r="F102" s="3"/>
      <c r="G102" s="3">
        <v>0.15</v>
      </c>
      <c r="H102" s="3">
        <v>24</v>
      </c>
      <c r="I102" s="3"/>
      <c r="J102" s="3"/>
      <c r="K102" s="3"/>
      <c r="L102" s="3"/>
      <c r="M102" s="3"/>
      <c r="N102" s="3"/>
      <c r="O102" s="3"/>
      <c r="P102" s="3"/>
    </row>
    <row r="103" spans="1:16" x14ac:dyDescent="0.25">
      <c r="A103" s="6">
        <v>98</v>
      </c>
      <c r="B103" s="3" t="s">
        <v>630</v>
      </c>
      <c r="C103" s="3"/>
      <c r="D103" s="3"/>
      <c r="E103" s="3"/>
      <c r="F103" s="3"/>
      <c r="G103" s="3">
        <v>10</v>
      </c>
      <c r="H103" s="3">
        <v>30</v>
      </c>
      <c r="I103" s="3"/>
      <c r="J103" s="3"/>
      <c r="K103" s="3"/>
      <c r="L103" s="3"/>
      <c r="M103" s="3"/>
      <c r="N103" s="3"/>
      <c r="O103" s="3"/>
      <c r="P103" s="3"/>
    </row>
    <row r="104" spans="1:16" ht="30" x14ac:dyDescent="0.25">
      <c r="A104" s="3">
        <v>99</v>
      </c>
      <c r="B104" s="3" t="s">
        <v>631</v>
      </c>
      <c r="C104" s="3"/>
      <c r="D104" s="3"/>
      <c r="E104" s="15" t="s">
        <v>68</v>
      </c>
      <c r="F104" s="3">
        <v>80</v>
      </c>
      <c r="G104" s="3">
        <v>0.12</v>
      </c>
      <c r="H104" s="3">
        <v>24</v>
      </c>
      <c r="I104" s="3"/>
      <c r="J104" s="3"/>
      <c r="K104" s="3"/>
      <c r="L104" s="3"/>
      <c r="M104" s="3"/>
      <c r="N104" s="3"/>
      <c r="O104" s="3"/>
      <c r="P104" s="3"/>
    </row>
    <row r="105" spans="1:16" x14ac:dyDescent="0.25">
      <c r="A105" s="6">
        <v>100</v>
      </c>
      <c r="B105" s="3" t="s">
        <v>632</v>
      </c>
      <c r="C105" s="3"/>
      <c r="D105" s="3"/>
      <c r="E105" s="3" t="s">
        <v>161</v>
      </c>
      <c r="F105" s="3">
        <v>30</v>
      </c>
      <c r="G105" s="3"/>
      <c r="H105" s="3"/>
      <c r="I105" s="3"/>
      <c r="J105" s="3"/>
      <c r="K105" s="3"/>
      <c r="L105" s="3"/>
      <c r="M105" s="3"/>
      <c r="N105" s="3"/>
      <c r="O105" s="3"/>
      <c r="P105" s="3"/>
    </row>
    <row r="106" spans="1:16" x14ac:dyDescent="0.25">
      <c r="A106" s="3">
        <v>101</v>
      </c>
      <c r="B106" s="3" t="s">
        <v>633</v>
      </c>
      <c r="C106" s="3"/>
      <c r="D106" s="3"/>
      <c r="E106" s="3"/>
      <c r="F106" s="3"/>
      <c r="G106" s="3">
        <v>3.9</v>
      </c>
      <c r="H106" s="3">
        <v>18</v>
      </c>
      <c r="I106" s="3"/>
      <c r="J106" s="3"/>
      <c r="K106" s="3"/>
      <c r="L106" s="3"/>
      <c r="M106" s="3">
        <v>400</v>
      </c>
      <c r="N106" s="3">
        <v>400</v>
      </c>
      <c r="O106" s="3"/>
      <c r="P106" s="3">
        <v>204</v>
      </c>
    </row>
    <row r="107" spans="1:16" s="47" customFormat="1" x14ac:dyDescent="0.25">
      <c r="A107" s="6">
        <v>102</v>
      </c>
      <c r="B107" s="21" t="s">
        <v>634</v>
      </c>
      <c r="C107" s="21"/>
      <c r="D107" s="21"/>
      <c r="E107" s="21"/>
      <c r="F107" s="21"/>
      <c r="G107" s="21">
        <v>7.8</v>
      </c>
      <c r="H107" s="21">
        <v>24</v>
      </c>
      <c r="I107" s="21"/>
      <c r="J107" s="21"/>
      <c r="K107" s="21"/>
      <c r="L107" s="21"/>
      <c r="M107" s="21"/>
      <c r="N107" s="21"/>
      <c r="O107" s="21"/>
      <c r="P107" s="21"/>
    </row>
    <row r="108" spans="1:16" x14ac:dyDescent="0.25">
      <c r="A108" s="3">
        <v>103</v>
      </c>
      <c r="B108" s="3" t="s">
        <v>798</v>
      </c>
      <c r="C108" s="3"/>
      <c r="D108" s="3"/>
      <c r="E108" s="3"/>
      <c r="F108" s="3"/>
      <c r="G108" s="3">
        <v>4</v>
      </c>
      <c r="H108" s="3">
        <v>48</v>
      </c>
      <c r="I108" s="3"/>
      <c r="J108" s="3"/>
      <c r="K108" s="3"/>
      <c r="L108" s="3"/>
      <c r="M108" s="3"/>
      <c r="N108" s="3"/>
      <c r="O108" s="3"/>
      <c r="P108" s="3"/>
    </row>
    <row r="109" spans="1:16" x14ac:dyDescent="0.25">
      <c r="A109" s="6">
        <v>104</v>
      </c>
      <c r="B109" s="3" t="s">
        <v>799</v>
      </c>
      <c r="C109" s="3"/>
      <c r="D109" s="3"/>
      <c r="E109" s="3"/>
      <c r="F109" s="3"/>
      <c r="G109" s="3">
        <v>7</v>
      </c>
      <c r="H109" s="3">
        <v>48</v>
      </c>
      <c r="I109" s="3"/>
      <c r="J109" s="3"/>
      <c r="K109" s="3"/>
      <c r="L109" s="3"/>
      <c r="M109" s="3"/>
      <c r="N109" s="3"/>
      <c r="O109" s="3"/>
      <c r="P109" s="3"/>
    </row>
    <row r="110" spans="1:16" x14ac:dyDescent="0.25">
      <c r="A110" s="3">
        <v>105</v>
      </c>
      <c r="B110" s="3" t="s">
        <v>800</v>
      </c>
      <c r="C110" s="3" t="s">
        <v>376</v>
      </c>
      <c r="D110" s="3">
        <v>30</v>
      </c>
      <c r="E110" s="3"/>
      <c r="F110" s="3"/>
      <c r="G110" s="3"/>
      <c r="H110" s="3"/>
      <c r="I110" s="3"/>
      <c r="J110" s="3"/>
      <c r="K110" s="3"/>
      <c r="L110" s="3"/>
      <c r="M110" s="3"/>
      <c r="N110" s="3"/>
      <c r="O110" s="3"/>
      <c r="P110" s="3"/>
    </row>
    <row r="111" spans="1:16" x14ac:dyDescent="0.25">
      <c r="A111" s="6">
        <v>106</v>
      </c>
      <c r="B111" s="3" t="s">
        <v>801</v>
      </c>
      <c r="C111" s="3"/>
      <c r="D111" s="3"/>
      <c r="E111" s="3"/>
      <c r="F111" s="3"/>
      <c r="G111" s="3">
        <v>10</v>
      </c>
      <c r="H111" s="3">
        <v>30</v>
      </c>
      <c r="I111" s="3"/>
      <c r="J111" s="3"/>
      <c r="K111" s="3"/>
      <c r="L111" s="3"/>
      <c r="M111" s="3"/>
      <c r="N111" s="3"/>
      <c r="O111" s="3"/>
      <c r="P111" s="3"/>
    </row>
    <row r="112" spans="1:16" x14ac:dyDescent="0.25">
      <c r="A112" s="48"/>
      <c r="B112" s="3" t="s">
        <v>542</v>
      </c>
      <c r="C112" s="3"/>
      <c r="D112" s="3"/>
      <c r="E112" s="3"/>
      <c r="F112" s="3"/>
      <c r="G112" s="3">
        <v>1</v>
      </c>
      <c r="H112" s="3">
        <v>24</v>
      </c>
      <c r="I112" s="3"/>
      <c r="J112" s="3"/>
      <c r="K112" s="3"/>
      <c r="L112" s="3"/>
      <c r="M112" s="3"/>
      <c r="N112" s="3"/>
      <c r="O112" s="3"/>
      <c r="P112" s="3"/>
    </row>
    <row r="113" spans="1:16" x14ac:dyDescent="0.25">
      <c r="A113" s="48"/>
      <c r="B113" s="3" t="s">
        <v>1669</v>
      </c>
      <c r="C113" s="3"/>
      <c r="D113" s="3"/>
      <c r="E113" s="3"/>
      <c r="F113" s="3"/>
      <c r="G113" s="3">
        <v>7.8</v>
      </c>
      <c r="H113" s="3">
        <v>12</v>
      </c>
      <c r="I113" s="3"/>
      <c r="J113" s="3"/>
      <c r="K113" s="3"/>
      <c r="L113" s="3"/>
      <c r="M113" s="3"/>
      <c r="N113" s="3"/>
      <c r="O113" s="3"/>
      <c r="P113" s="3"/>
    </row>
    <row r="114" spans="1:16" x14ac:dyDescent="0.25">
      <c r="A114" s="48"/>
      <c r="B114" s="3"/>
      <c r="C114" s="3"/>
      <c r="D114" s="3"/>
      <c r="E114" s="3"/>
      <c r="F114" s="3"/>
      <c r="G114" s="3"/>
      <c r="H114" s="3"/>
      <c r="I114" s="3"/>
      <c r="J114" s="3"/>
      <c r="K114" s="3"/>
      <c r="L114" s="3"/>
      <c r="M114" s="3"/>
      <c r="N114" s="3"/>
      <c r="O114" s="3"/>
      <c r="P114" s="3"/>
    </row>
    <row r="115" spans="1:16" x14ac:dyDescent="0.25">
      <c r="A115" s="48"/>
      <c r="B115" s="3"/>
      <c r="C115" s="3"/>
      <c r="D115" s="3"/>
      <c r="E115" s="3"/>
      <c r="F115" s="3"/>
      <c r="G115" s="3"/>
      <c r="H115" s="3"/>
      <c r="I115" s="3"/>
      <c r="J115" s="3"/>
      <c r="K115" s="3"/>
      <c r="L115" s="3"/>
      <c r="M115" s="3"/>
      <c r="N115" s="3"/>
      <c r="O115" s="3"/>
      <c r="P115" s="3"/>
    </row>
    <row r="116" spans="1:16" s="61" customFormat="1" ht="14.25" x14ac:dyDescent="0.2">
      <c r="A116" s="14"/>
      <c r="B116" s="72" t="s">
        <v>1368</v>
      </c>
      <c r="C116" s="72"/>
      <c r="D116" s="72"/>
      <c r="E116" s="72"/>
      <c r="F116" s="72"/>
      <c r="G116" s="72">
        <f>SUM(G6:G113)</f>
        <v>319.62</v>
      </c>
      <c r="H116" s="72"/>
      <c r="I116" s="72">
        <f>SUM(I40:I111)</f>
        <v>6940</v>
      </c>
      <c r="J116" s="72">
        <f>SUM(J40:J111)</f>
        <v>6940</v>
      </c>
      <c r="K116" s="72">
        <f>SUM(K40:K111)</f>
        <v>0</v>
      </c>
      <c r="L116" s="72"/>
      <c r="M116" s="72">
        <f>SUM(M6:M111)</f>
        <v>35648</v>
      </c>
      <c r="N116" s="72">
        <f>SUM(N6:N111)</f>
        <v>35648</v>
      </c>
      <c r="O116" s="72">
        <f>SUM(O6:O111)</f>
        <v>0</v>
      </c>
      <c r="P116" s="72"/>
    </row>
    <row r="117" spans="1:16" x14ac:dyDescent="0.25">
      <c r="J117" s="317" t="s">
        <v>1674</v>
      </c>
      <c r="K117" s="317"/>
      <c r="L117" s="317"/>
      <c r="M117" s="317"/>
      <c r="N117" s="317"/>
      <c r="O117" s="317"/>
      <c r="P117" s="317"/>
    </row>
    <row r="118" spans="1:16" x14ac:dyDescent="0.25">
      <c r="A118" s="297" t="s">
        <v>18</v>
      </c>
      <c r="B118" s="297"/>
      <c r="C118" s="297"/>
      <c r="D118" s="297"/>
      <c r="E118" s="297"/>
      <c r="F118" s="297"/>
      <c r="G118" s="297"/>
      <c r="J118" s="297" t="s">
        <v>9</v>
      </c>
      <c r="K118" s="297"/>
      <c r="L118" s="297"/>
      <c r="M118" s="297"/>
      <c r="N118" s="297"/>
      <c r="O118" s="297"/>
      <c r="P118" s="297"/>
    </row>
  </sheetData>
  <autoFilter ref="B1:B119"/>
  <mergeCells count="24">
    <mergeCell ref="A1:G1"/>
    <mergeCell ref="A2:P2"/>
    <mergeCell ref="A3:A5"/>
    <mergeCell ref="B3:B5"/>
    <mergeCell ref="C3:D3"/>
    <mergeCell ref="E3:F3"/>
    <mergeCell ref="G3:H3"/>
    <mergeCell ref="I3:L3"/>
    <mergeCell ref="M3:P3"/>
    <mergeCell ref="C4:C5"/>
    <mergeCell ref="P4:P5"/>
    <mergeCell ref="A118:G118"/>
    <mergeCell ref="J4:K4"/>
    <mergeCell ref="L4:L5"/>
    <mergeCell ref="M4:M5"/>
    <mergeCell ref="N4:O4"/>
    <mergeCell ref="D4:D5"/>
    <mergeCell ref="E4:E5"/>
    <mergeCell ref="F4:F5"/>
    <mergeCell ref="G4:G5"/>
    <mergeCell ref="H4:H5"/>
    <mergeCell ref="I4:I5"/>
    <mergeCell ref="J117:P117"/>
    <mergeCell ref="J118:P118"/>
  </mergeCells>
  <pageMargins left="0.35" right="0.2" top="0.75" bottom="0.32" header="0.2"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0"/>
  <sheetViews>
    <sheetView topLeftCell="A102" workbookViewId="0">
      <selection activeCell="G118" sqref="G118"/>
    </sheetView>
  </sheetViews>
  <sheetFormatPr defaultColWidth="9.140625" defaultRowHeight="15" x14ac:dyDescent="0.25"/>
  <cols>
    <col min="1" max="1" width="5.85546875" style="2" customWidth="1"/>
    <col min="2" max="2" width="21.42578125" style="2" customWidth="1"/>
    <col min="3" max="3" width="12.42578125" style="2" hidden="1" customWidth="1"/>
    <col min="4" max="4" width="9" style="2" hidden="1" customWidth="1"/>
    <col min="5" max="5" width="9.85546875" style="2" hidden="1" customWidth="1"/>
    <col min="6" max="6" width="7.5703125" style="2" hidden="1" customWidth="1"/>
    <col min="7" max="7" width="8.42578125" style="2" customWidth="1"/>
    <col min="8" max="8" width="11.140625" style="2" customWidth="1"/>
    <col min="9" max="9" width="8.42578125" style="2" customWidth="1"/>
    <col min="10" max="10" width="7.28515625" style="2" customWidth="1"/>
    <col min="11" max="11" width="7.42578125" style="2" customWidth="1"/>
    <col min="12" max="12" width="8.42578125" style="2" customWidth="1"/>
    <col min="13" max="13" width="8.140625" style="2" customWidth="1"/>
    <col min="14" max="14" width="9.140625" style="2" customWidth="1"/>
    <col min="15" max="15" width="7.42578125" style="2" customWidth="1"/>
    <col min="16" max="16" width="8" style="2" customWidth="1"/>
    <col min="17" max="16384" width="9.140625" style="2"/>
  </cols>
  <sheetData>
    <row r="1" spans="1:16" ht="24" customHeight="1" x14ac:dyDescent="0.25">
      <c r="A1" s="297" t="s">
        <v>152</v>
      </c>
      <c r="B1" s="297"/>
      <c r="C1" s="297"/>
      <c r="D1" s="297"/>
      <c r="E1" s="297"/>
      <c r="F1" s="297"/>
      <c r="G1" s="297"/>
      <c r="H1" s="10"/>
    </row>
    <row r="2" spans="1:16" ht="22.5" customHeight="1" x14ac:dyDescent="0.25">
      <c r="A2" s="296" t="s">
        <v>17</v>
      </c>
      <c r="B2" s="296"/>
      <c r="C2" s="296"/>
      <c r="D2" s="296"/>
      <c r="E2" s="296"/>
      <c r="F2" s="296"/>
      <c r="G2" s="296"/>
      <c r="H2" s="296"/>
      <c r="I2" s="296"/>
      <c r="J2" s="296"/>
      <c r="K2" s="296"/>
      <c r="L2" s="296"/>
      <c r="M2" s="296"/>
      <c r="N2" s="296"/>
      <c r="O2" s="296"/>
      <c r="P2" s="296"/>
    </row>
    <row r="3" spans="1:16" s="1" customFormat="1" ht="30" customHeight="1" x14ac:dyDescent="0.25">
      <c r="A3" s="298" t="s">
        <v>0</v>
      </c>
      <c r="B3" s="298" t="s">
        <v>1</v>
      </c>
      <c r="C3" s="290" t="s">
        <v>16</v>
      </c>
      <c r="D3" s="291"/>
      <c r="E3" s="292" t="s">
        <v>20</v>
      </c>
      <c r="F3" s="293"/>
      <c r="G3" s="307" t="s">
        <v>15</v>
      </c>
      <c r="H3" s="308"/>
      <c r="I3" s="307" t="s">
        <v>7</v>
      </c>
      <c r="J3" s="308"/>
      <c r="K3" s="308"/>
      <c r="L3" s="308"/>
      <c r="M3" s="303" t="s">
        <v>8</v>
      </c>
      <c r="N3" s="304"/>
      <c r="O3" s="304"/>
      <c r="P3" s="305"/>
    </row>
    <row r="4" spans="1:16" s="1" customFormat="1" ht="18" customHeight="1" x14ac:dyDescent="0.25">
      <c r="A4" s="299"/>
      <c r="B4" s="299"/>
      <c r="C4" s="294" t="s">
        <v>19</v>
      </c>
      <c r="D4" s="294" t="s">
        <v>13</v>
      </c>
      <c r="E4" s="306" t="s">
        <v>14</v>
      </c>
      <c r="F4" s="294" t="s">
        <v>13</v>
      </c>
      <c r="G4" s="301" t="s">
        <v>6</v>
      </c>
      <c r="H4" s="301" t="s">
        <v>11</v>
      </c>
      <c r="I4" s="301" t="s">
        <v>5</v>
      </c>
      <c r="J4" s="289" t="s">
        <v>2</v>
      </c>
      <c r="K4" s="289"/>
      <c r="L4" s="288" t="s">
        <v>10</v>
      </c>
      <c r="M4" s="301" t="s">
        <v>5</v>
      </c>
      <c r="N4" s="289" t="s">
        <v>2</v>
      </c>
      <c r="O4" s="289"/>
      <c r="P4" s="301" t="s">
        <v>11</v>
      </c>
    </row>
    <row r="5" spans="1:16" s="1" customFormat="1" ht="58.5" customHeight="1" x14ac:dyDescent="0.25">
      <c r="A5" s="300"/>
      <c r="B5" s="300"/>
      <c r="C5" s="295"/>
      <c r="D5" s="295"/>
      <c r="E5" s="295"/>
      <c r="F5" s="295"/>
      <c r="G5" s="302"/>
      <c r="H5" s="302"/>
      <c r="I5" s="302"/>
      <c r="J5" s="11" t="s">
        <v>4</v>
      </c>
      <c r="K5" s="11" t="s">
        <v>3</v>
      </c>
      <c r="L5" s="289"/>
      <c r="M5" s="302"/>
      <c r="N5" s="11" t="s">
        <v>4</v>
      </c>
      <c r="O5" s="11" t="s">
        <v>3</v>
      </c>
      <c r="P5" s="302"/>
    </row>
    <row r="6" spans="1:16" ht="20.25" customHeight="1" x14ac:dyDescent="0.25">
      <c r="A6" s="3">
        <v>1</v>
      </c>
      <c r="B6" s="3" t="s">
        <v>153</v>
      </c>
      <c r="C6" s="3" t="s">
        <v>23</v>
      </c>
      <c r="D6" s="3">
        <v>50</v>
      </c>
      <c r="E6" s="15" t="s">
        <v>31</v>
      </c>
      <c r="F6" s="3">
        <v>100</v>
      </c>
      <c r="G6" s="3"/>
      <c r="H6" s="3"/>
      <c r="I6" s="3"/>
      <c r="J6" s="3"/>
      <c r="K6" s="3"/>
      <c r="L6" s="3"/>
      <c r="M6" s="3"/>
      <c r="N6" s="3"/>
      <c r="O6" s="3"/>
      <c r="P6" s="3"/>
    </row>
    <row r="7" spans="1:16" ht="24.95" customHeight="1" x14ac:dyDescent="0.25">
      <c r="A7" s="6">
        <v>2</v>
      </c>
      <c r="B7" s="3" t="s">
        <v>154</v>
      </c>
      <c r="C7" s="3" t="s">
        <v>23</v>
      </c>
      <c r="D7" s="3">
        <v>10</v>
      </c>
      <c r="E7" s="15" t="s">
        <v>31</v>
      </c>
      <c r="F7" s="3">
        <v>50</v>
      </c>
      <c r="G7" s="3"/>
      <c r="H7" s="3"/>
      <c r="I7" s="3"/>
      <c r="J7" s="3"/>
      <c r="K7" s="3"/>
      <c r="L7" s="3"/>
      <c r="M7" s="3"/>
      <c r="N7" s="3"/>
      <c r="O7" s="3"/>
      <c r="P7" s="3"/>
    </row>
    <row r="8" spans="1:16" ht="24.95" customHeight="1" x14ac:dyDescent="0.25">
      <c r="A8" s="3">
        <v>3</v>
      </c>
      <c r="B8" s="3" t="s">
        <v>155</v>
      </c>
      <c r="C8" s="3"/>
      <c r="D8" s="3"/>
      <c r="E8" s="15"/>
      <c r="F8" s="3"/>
      <c r="G8" s="3">
        <v>3</v>
      </c>
      <c r="H8" s="3">
        <v>36</v>
      </c>
      <c r="I8" s="3"/>
      <c r="J8" s="3"/>
      <c r="K8" s="3"/>
      <c r="L8" s="3"/>
      <c r="M8" s="3"/>
      <c r="N8" s="3"/>
      <c r="O8" s="3"/>
      <c r="P8" s="3"/>
    </row>
    <row r="9" spans="1:16" ht="24.95" customHeight="1" x14ac:dyDescent="0.25">
      <c r="A9" s="6">
        <v>4</v>
      </c>
      <c r="B9" s="3" t="s">
        <v>156</v>
      </c>
      <c r="C9" s="3"/>
      <c r="D9" s="3"/>
      <c r="E9" s="15"/>
      <c r="F9" s="3"/>
      <c r="G9" s="3">
        <v>3</v>
      </c>
      <c r="H9" s="3">
        <v>36</v>
      </c>
      <c r="I9" s="3"/>
      <c r="J9" s="3"/>
      <c r="K9" s="3"/>
      <c r="L9" s="3"/>
      <c r="M9" s="3"/>
      <c r="N9" s="3"/>
      <c r="O9" s="3"/>
      <c r="P9" s="3"/>
    </row>
    <row r="10" spans="1:16" ht="28.5" customHeight="1" x14ac:dyDescent="0.25">
      <c r="A10" s="3">
        <v>5</v>
      </c>
      <c r="B10" s="3" t="s">
        <v>157</v>
      </c>
      <c r="C10" s="3"/>
      <c r="D10" s="3"/>
      <c r="E10" s="15" t="s">
        <v>78</v>
      </c>
      <c r="F10" s="3">
        <v>35</v>
      </c>
      <c r="G10" s="3"/>
      <c r="H10" s="3"/>
      <c r="I10" s="3">
        <v>100</v>
      </c>
      <c r="J10" s="3"/>
      <c r="K10" s="3">
        <v>100</v>
      </c>
      <c r="L10" s="3"/>
      <c r="M10" s="3"/>
      <c r="N10" s="3"/>
      <c r="O10" s="3"/>
      <c r="P10" s="3"/>
    </row>
    <row r="11" spans="1:16" ht="30" customHeight="1" x14ac:dyDescent="0.25">
      <c r="A11" s="6">
        <v>6</v>
      </c>
      <c r="B11" s="3" t="s">
        <v>158</v>
      </c>
      <c r="C11" s="3" t="s">
        <v>23</v>
      </c>
      <c r="D11" s="3">
        <v>10</v>
      </c>
      <c r="E11" s="15" t="s">
        <v>31</v>
      </c>
      <c r="F11" s="3">
        <v>30</v>
      </c>
      <c r="G11" s="3"/>
      <c r="H11" s="3"/>
      <c r="I11" s="3"/>
      <c r="J11" s="3"/>
      <c r="K11" s="3"/>
      <c r="L11" s="3"/>
      <c r="M11" s="3"/>
      <c r="N11" s="3"/>
      <c r="O11" s="3"/>
      <c r="P11" s="3"/>
    </row>
    <row r="12" spans="1:16" ht="30" customHeight="1" x14ac:dyDescent="0.25">
      <c r="A12" s="3">
        <v>7</v>
      </c>
      <c r="B12" s="3" t="s">
        <v>159</v>
      </c>
      <c r="C12" s="3" t="s">
        <v>23</v>
      </c>
      <c r="D12" s="3">
        <v>20</v>
      </c>
      <c r="E12" s="15" t="s">
        <v>31</v>
      </c>
      <c r="F12" s="3">
        <v>100</v>
      </c>
      <c r="G12" s="3"/>
      <c r="H12" s="3"/>
      <c r="I12" s="3"/>
      <c r="J12" s="3"/>
      <c r="K12" s="3"/>
      <c r="L12" s="3"/>
      <c r="M12" s="3"/>
      <c r="N12" s="3"/>
      <c r="O12" s="3"/>
      <c r="P12" s="3"/>
    </row>
    <row r="13" spans="1:16" ht="24.95" customHeight="1" x14ac:dyDescent="0.25">
      <c r="A13" s="6">
        <v>8</v>
      </c>
      <c r="B13" s="3" t="s">
        <v>160</v>
      </c>
      <c r="C13" s="3" t="s">
        <v>23</v>
      </c>
      <c r="D13" s="3">
        <v>10</v>
      </c>
      <c r="E13" s="15" t="s">
        <v>161</v>
      </c>
      <c r="F13" s="3">
        <v>30</v>
      </c>
      <c r="G13" s="3"/>
      <c r="H13" s="3"/>
      <c r="I13" s="3"/>
      <c r="J13" s="3"/>
      <c r="K13" s="3"/>
      <c r="L13" s="3"/>
      <c r="M13" s="3">
        <v>2000</v>
      </c>
      <c r="N13" s="3">
        <v>2000</v>
      </c>
      <c r="O13" s="3"/>
      <c r="P13" s="3">
        <v>60</v>
      </c>
    </row>
    <row r="14" spans="1:16" ht="24.95" customHeight="1" x14ac:dyDescent="0.25">
      <c r="A14" s="3">
        <v>9</v>
      </c>
      <c r="B14" s="3" t="s">
        <v>162</v>
      </c>
      <c r="C14" s="3"/>
      <c r="D14" s="3"/>
      <c r="E14" s="15" t="s">
        <v>161</v>
      </c>
      <c r="F14" s="3">
        <v>50</v>
      </c>
      <c r="G14" s="3"/>
      <c r="H14" s="3"/>
      <c r="I14" s="3"/>
      <c r="J14" s="3"/>
      <c r="K14" s="3"/>
      <c r="L14" s="3"/>
      <c r="M14" s="3">
        <v>100</v>
      </c>
      <c r="N14" s="3">
        <v>100</v>
      </c>
      <c r="O14" s="3"/>
      <c r="P14" s="3">
        <v>60</v>
      </c>
    </row>
    <row r="15" spans="1:16" ht="24.95" customHeight="1" x14ac:dyDescent="0.25">
      <c r="A15" s="6">
        <v>10</v>
      </c>
      <c r="B15" s="3" t="s">
        <v>163</v>
      </c>
      <c r="C15" s="3"/>
      <c r="D15" s="3"/>
      <c r="E15" s="15"/>
      <c r="F15" s="3"/>
      <c r="G15" s="3">
        <v>25</v>
      </c>
      <c r="H15" s="3">
        <v>36</v>
      </c>
      <c r="I15" s="3"/>
      <c r="J15" s="3"/>
      <c r="K15" s="3"/>
      <c r="L15" s="3"/>
      <c r="M15" s="3"/>
      <c r="N15" s="3"/>
      <c r="O15" s="3"/>
      <c r="P15" s="3"/>
    </row>
    <row r="16" spans="1:16" ht="24.95" customHeight="1" x14ac:dyDescent="0.25">
      <c r="A16" s="3">
        <v>11</v>
      </c>
      <c r="B16" s="3" t="s">
        <v>164</v>
      </c>
      <c r="C16" s="3"/>
      <c r="D16" s="3"/>
      <c r="E16" s="15" t="s">
        <v>161</v>
      </c>
      <c r="F16" s="3">
        <v>70</v>
      </c>
      <c r="G16" s="3"/>
      <c r="H16" s="3"/>
      <c r="I16" s="3"/>
      <c r="J16" s="3"/>
      <c r="K16" s="3"/>
      <c r="L16" s="3"/>
      <c r="M16" s="3">
        <v>120</v>
      </c>
      <c r="N16" s="3">
        <v>120</v>
      </c>
      <c r="O16" s="3"/>
      <c r="P16" s="3">
        <v>132</v>
      </c>
    </row>
    <row r="17" spans="1:16" ht="26.25" customHeight="1" x14ac:dyDescent="0.25">
      <c r="A17" s="6">
        <v>12</v>
      </c>
      <c r="B17" s="3" t="s">
        <v>165</v>
      </c>
      <c r="C17" s="3" t="s">
        <v>23</v>
      </c>
      <c r="D17" s="3">
        <v>40</v>
      </c>
      <c r="E17" s="15" t="s">
        <v>31</v>
      </c>
      <c r="F17" s="3">
        <v>50</v>
      </c>
      <c r="G17" s="3">
        <v>3.5</v>
      </c>
      <c r="H17" s="3">
        <v>24</v>
      </c>
      <c r="I17" s="3"/>
      <c r="J17" s="3"/>
      <c r="K17" s="3"/>
      <c r="L17" s="3"/>
      <c r="M17" s="3"/>
      <c r="N17" s="3"/>
      <c r="O17" s="3"/>
      <c r="P17" s="3"/>
    </row>
    <row r="18" spans="1:16" ht="24.95" customHeight="1" x14ac:dyDescent="0.25">
      <c r="A18" s="3">
        <v>13</v>
      </c>
      <c r="B18" s="3" t="s">
        <v>166</v>
      </c>
      <c r="C18" s="3" t="s">
        <v>23</v>
      </c>
      <c r="D18" s="3">
        <v>20</v>
      </c>
      <c r="E18" s="15" t="s">
        <v>31</v>
      </c>
      <c r="F18" s="3">
        <v>70</v>
      </c>
      <c r="G18" s="3"/>
      <c r="H18" s="3"/>
      <c r="I18" s="3"/>
      <c r="J18" s="3"/>
      <c r="K18" s="3"/>
      <c r="L18" s="3"/>
      <c r="M18" s="3"/>
      <c r="N18" s="3"/>
      <c r="O18" s="3"/>
      <c r="P18" s="3"/>
    </row>
    <row r="19" spans="1:16" ht="24.95" customHeight="1" x14ac:dyDescent="0.25">
      <c r="A19" s="6">
        <v>14</v>
      </c>
      <c r="B19" s="3" t="s">
        <v>167</v>
      </c>
      <c r="C19" s="3" t="s">
        <v>23</v>
      </c>
      <c r="D19" s="3">
        <v>30</v>
      </c>
      <c r="E19" s="15" t="s">
        <v>31</v>
      </c>
      <c r="F19" s="3">
        <v>100</v>
      </c>
      <c r="G19" s="3"/>
      <c r="H19" s="3"/>
      <c r="I19" s="3"/>
      <c r="J19" s="3"/>
      <c r="K19" s="3"/>
      <c r="L19" s="3"/>
      <c r="M19" s="3"/>
      <c r="N19" s="3"/>
      <c r="O19" s="3"/>
      <c r="P19" s="3"/>
    </row>
    <row r="20" spans="1:16" ht="31.5" customHeight="1" x14ac:dyDescent="0.25">
      <c r="A20" s="3">
        <v>15</v>
      </c>
      <c r="B20" s="3" t="s">
        <v>168</v>
      </c>
      <c r="C20" s="3"/>
      <c r="D20" s="3"/>
      <c r="E20" s="15"/>
      <c r="F20" s="3"/>
      <c r="G20" s="3">
        <v>2.5</v>
      </c>
      <c r="H20" s="3">
        <v>24</v>
      </c>
      <c r="I20" s="3"/>
      <c r="J20" s="3"/>
      <c r="K20" s="3"/>
      <c r="L20" s="3"/>
      <c r="M20" s="3"/>
      <c r="N20" s="3"/>
      <c r="O20" s="3"/>
      <c r="P20" s="3"/>
    </row>
    <row r="21" spans="1:16" ht="30.75" customHeight="1" x14ac:dyDescent="0.25">
      <c r="A21" s="6">
        <v>16</v>
      </c>
      <c r="B21" s="3" t="s">
        <v>169</v>
      </c>
      <c r="C21" s="3"/>
      <c r="D21" s="3"/>
      <c r="E21" s="15"/>
      <c r="F21" s="3"/>
      <c r="G21" s="3">
        <v>1</v>
      </c>
      <c r="H21" s="3">
        <v>24</v>
      </c>
      <c r="I21" s="3"/>
      <c r="J21" s="3"/>
      <c r="K21" s="3"/>
      <c r="L21" s="3"/>
      <c r="M21" s="3"/>
      <c r="N21" s="3"/>
      <c r="O21" s="3"/>
      <c r="P21" s="3"/>
    </row>
    <row r="22" spans="1:16" ht="24.95" customHeight="1" x14ac:dyDescent="0.25">
      <c r="A22" s="3">
        <v>17</v>
      </c>
      <c r="B22" s="3" t="s">
        <v>170</v>
      </c>
      <c r="C22" s="3" t="s">
        <v>23</v>
      </c>
      <c r="D22" s="3">
        <v>10</v>
      </c>
      <c r="E22" s="15"/>
      <c r="F22" s="3"/>
      <c r="G22" s="3">
        <v>3</v>
      </c>
      <c r="H22" s="3">
        <v>40</v>
      </c>
      <c r="I22" s="3"/>
      <c r="J22" s="3"/>
      <c r="K22" s="3"/>
      <c r="L22" s="3"/>
      <c r="M22" s="3"/>
      <c r="N22" s="3"/>
      <c r="O22" s="3"/>
      <c r="P22" s="3"/>
    </row>
    <row r="23" spans="1:16" ht="24.95" customHeight="1" x14ac:dyDescent="0.25">
      <c r="A23" s="6">
        <v>18</v>
      </c>
      <c r="B23" s="3" t="s">
        <v>171</v>
      </c>
      <c r="C23" s="3"/>
      <c r="D23" s="3"/>
      <c r="E23" s="15"/>
      <c r="F23" s="3"/>
      <c r="G23" s="3">
        <v>2</v>
      </c>
      <c r="H23" s="3">
        <v>36</v>
      </c>
      <c r="I23" s="3"/>
      <c r="J23" s="3"/>
      <c r="K23" s="3"/>
      <c r="L23" s="3"/>
      <c r="M23" s="3"/>
      <c r="N23" s="3"/>
      <c r="O23" s="3"/>
      <c r="P23" s="3"/>
    </row>
    <row r="24" spans="1:16" ht="24.95" customHeight="1" x14ac:dyDescent="0.25">
      <c r="A24" s="3">
        <v>19</v>
      </c>
      <c r="B24" s="3" t="s">
        <v>172</v>
      </c>
      <c r="C24" s="3" t="s">
        <v>23</v>
      </c>
      <c r="D24" s="3">
        <v>50</v>
      </c>
      <c r="E24" s="15" t="s">
        <v>31</v>
      </c>
      <c r="F24" s="3">
        <v>50</v>
      </c>
      <c r="G24" s="3"/>
      <c r="H24" s="3"/>
      <c r="I24" s="3"/>
      <c r="J24" s="3"/>
      <c r="K24" s="3"/>
      <c r="L24" s="3"/>
      <c r="M24" s="3"/>
      <c r="N24" s="3"/>
      <c r="O24" s="3"/>
      <c r="P24" s="3"/>
    </row>
    <row r="25" spans="1:16" ht="30.75" customHeight="1" x14ac:dyDescent="0.25">
      <c r="A25" s="6">
        <v>20</v>
      </c>
      <c r="B25" s="3" t="s">
        <v>173</v>
      </c>
      <c r="C25" s="3"/>
      <c r="D25" s="3"/>
      <c r="E25" s="15" t="s">
        <v>31</v>
      </c>
      <c r="F25" s="3">
        <v>100</v>
      </c>
      <c r="G25" s="3">
        <v>1</v>
      </c>
      <c r="H25" s="3">
        <v>36</v>
      </c>
      <c r="I25" s="3"/>
      <c r="J25" s="3"/>
      <c r="K25" s="3"/>
      <c r="L25" s="3"/>
      <c r="M25" s="3"/>
      <c r="N25" s="3"/>
      <c r="O25" s="3"/>
      <c r="P25" s="3"/>
    </row>
    <row r="26" spans="1:16" ht="29.25" customHeight="1" x14ac:dyDescent="0.25">
      <c r="A26" s="3">
        <v>21</v>
      </c>
      <c r="B26" s="3" t="s">
        <v>174</v>
      </c>
      <c r="C26" s="3" t="s">
        <v>175</v>
      </c>
      <c r="D26" s="3">
        <v>80</v>
      </c>
      <c r="E26" s="15"/>
      <c r="F26" s="3"/>
      <c r="G26" s="3"/>
      <c r="H26" s="3"/>
      <c r="I26" s="3"/>
      <c r="J26" s="3"/>
      <c r="K26" s="3"/>
      <c r="L26" s="3"/>
      <c r="M26" s="3"/>
      <c r="N26" s="3"/>
      <c r="O26" s="3"/>
      <c r="P26" s="3"/>
    </row>
    <row r="27" spans="1:16" ht="24.95" customHeight="1" x14ac:dyDescent="0.25">
      <c r="A27" s="6">
        <v>22</v>
      </c>
      <c r="B27" s="3" t="s">
        <v>176</v>
      </c>
      <c r="C27" s="3"/>
      <c r="D27" s="3"/>
      <c r="E27" s="15" t="s">
        <v>31</v>
      </c>
      <c r="F27" s="3">
        <v>20</v>
      </c>
      <c r="G27" s="3">
        <v>3</v>
      </c>
      <c r="H27" s="3">
        <v>36</v>
      </c>
      <c r="I27" s="3"/>
      <c r="J27" s="3"/>
      <c r="K27" s="3"/>
      <c r="L27" s="3"/>
      <c r="M27" s="3"/>
      <c r="N27" s="3"/>
      <c r="O27" s="3"/>
      <c r="P27" s="3"/>
    </row>
    <row r="28" spans="1:16" ht="24.95" customHeight="1" x14ac:dyDescent="0.25">
      <c r="A28" s="3">
        <v>23</v>
      </c>
      <c r="B28" s="3" t="s">
        <v>177</v>
      </c>
      <c r="C28" s="3"/>
      <c r="D28" s="3"/>
      <c r="E28" s="15"/>
      <c r="F28" s="3"/>
      <c r="G28" s="3">
        <v>1.5</v>
      </c>
      <c r="H28" s="3">
        <v>36</v>
      </c>
      <c r="I28" s="3"/>
      <c r="J28" s="3"/>
      <c r="K28" s="3"/>
      <c r="L28" s="3"/>
      <c r="M28" s="3"/>
      <c r="N28" s="3"/>
      <c r="O28" s="3"/>
      <c r="P28" s="3"/>
    </row>
    <row r="29" spans="1:16" ht="24.95" customHeight="1" x14ac:dyDescent="0.25">
      <c r="A29" s="6">
        <v>24</v>
      </c>
      <c r="B29" s="3" t="s">
        <v>178</v>
      </c>
      <c r="C29" s="3"/>
      <c r="D29" s="3"/>
      <c r="E29" s="15"/>
      <c r="F29" s="3"/>
      <c r="G29" s="3">
        <v>10</v>
      </c>
      <c r="H29" s="3">
        <v>48</v>
      </c>
      <c r="I29" s="3"/>
      <c r="J29" s="3"/>
      <c r="K29" s="3"/>
      <c r="L29" s="3"/>
      <c r="M29" s="3"/>
      <c r="N29" s="3"/>
      <c r="O29" s="3"/>
      <c r="P29" s="3"/>
    </row>
    <row r="30" spans="1:16" ht="24.95" customHeight="1" x14ac:dyDescent="0.25">
      <c r="A30" s="3">
        <v>25</v>
      </c>
      <c r="B30" s="3" t="s">
        <v>179</v>
      </c>
      <c r="C30" s="3"/>
      <c r="D30" s="3"/>
      <c r="E30" s="15"/>
      <c r="F30" s="3"/>
      <c r="G30" s="3">
        <v>10</v>
      </c>
      <c r="H30" s="3">
        <v>48</v>
      </c>
      <c r="I30" s="3"/>
      <c r="J30" s="3"/>
      <c r="K30" s="3"/>
      <c r="L30" s="3"/>
      <c r="M30" s="3"/>
      <c r="N30" s="3"/>
      <c r="O30" s="3"/>
      <c r="P30" s="3"/>
    </row>
    <row r="31" spans="1:16" ht="24.95" customHeight="1" x14ac:dyDescent="0.25">
      <c r="A31" s="6">
        <v>26</v>
      </c>
      <c r="B31" s="3" t="s">
        <v>180</v>
      </c>
      <c r="C31" s="3"/>
      <c r="D31" s="3"/>
      <c r="E31" s="15"/>
      <c r="F31" s="3"/>
      <c r="G31" s="3">
        <v>0.5</v>
      </c>
      <c r="H31" s="3">
        <v>48</v>
      </c>
      <c r="I31" s="3"/>
      <c r="J31" s="3"/>
      <c r="K31" s="3"/>
      <c r="L31" s="3"/>
      <c r="M31" s="3"/>
      <c r="N31" s="3"/>
      <c r="O31" s="3"/>
      <c r="P31" s="3"/>
    </row>
    <row r="32" spans="1:16" ht="24.95" customHeight="1" x14ac:dyDescent="0.25">
      <c r="A32" s="3">
        <v>27</v>
      </c>
      <c r="B32" s="3" t="s">
        <v>181</v>
      </c>
      <c r="C32" s="3"/>
      <c r="D32" s="3"/>
      <c r="E32" s="15"/>
      <c r="F32" s="3"/>
      <c r="G32" s="3">
        <v>6</v>
      </c>
      <c r="H32" s="3">
        <v>48</v>
      </c>
      <c r="I32" s="3"/>
      <c r="J32" s="3"/>
      <c r="K32" s="3"/>
      <c r="L32" s="3"/>
      <c r="M32" s="3"/>
      <c r="N32" s="3"/>
      <c r="O32" s="3"/>
      <c r="P32" s="3"/>
    </row>
    <row r="33" spans="1:16" ht="24.95" customHeight="1" x14ac:dyDescent="0.25">
      <c r="A33" s="6">
        <v>28</v>
      </c>
      <c r="B33" s="3" t="s">
        <v>182</v>
      </c>
      <c r="C33" s="3" t="s">
        <v>23</v>
      </c>
      <c r="D33" s="3">
        <v>15</v>
      </c>
      <c r="E33" s="15" t="s">
        <v>31</v>
      </c>
      <c r="F33" s="3">
        <v>25</v>
      </c>
      <c r="G33" s="3"/>
      <c r="H33" s="3"/>
      <c r="I33" s="3"/>
      <c r="J33" s="3"/>
      <c r="K33" s="3"/>
      <c r="L33" s="3"/>
      <c r="M33" s="3"/>
      <c r="N33" s="3"/>
      <c r="O33" s="3"/>
      <c r="P33" s="3"/>
    </row>
    <row r="34" spans="1:16" ht="28.5" customHeight="1" x14ac:dyDescent="0.25">
      <c r="A34" s="3">
        <v>29</v>
      </c>
      <c r="B34" s="3" t="s">
        <v>183</v>
      </c>
      <c r="C34" s="3" t="s">
        <v>23</v>
      </c>
      <c r="D34" s="3">
        <v>15</v>
      </c>
      <c r="E34" s="15" t="s">
        <v>184</v>
      </c>
      <c r="F34" s="3">
        <v>100</v>
      </c>
      <c r="G34" s="3">
        <v>0.04</v>
      </c>
      <c r="H34" s="3">
        <v>48</v>
      </c>
      <c r="I34" s="3"/>
      <c r="J34" s="3"/>
      <c r="K34" s="3"/>
      <c r="L34" s="3"/>
      <c r="M34" s="3"/>
      <c r="N34" s="3"/>
      <c r="O34" s="3"/>
      <c r="P34" s="3"/>
    </row>
    <row r="35" spans="1:16" ht="24.95" customHeight="1" x14ac:dyDescent="0.25">
      <c r="A35" s="6">
        <v>30</v>
      </c>
      <c r="B35" s="3" t="s">
        <v>185</v>
      </c>
      <c r="C35" s="3" t="s">
        <v>186</v>
      </c>
      <c r="D35" s="3">
        <v>40</v>
      </c>
      <c r="E35" s="15"/>
      <c r="F35" s="3"/>
      <c r="G35" s="3">
        <v>0.05</v>
      </c>
      <c r="H35" s="3">
        <v>60</v>
      </c>
      <c r="I35" s="3"/>
      <c r="J35" s="3"/>
      <c r="K35" s="3"/>
      <c r="L35" s="3"/>
      <c r="M35" s="3"/>
      <c r="N35" s="3"/>
      <c r="O35" s="3"/>
      <c r="P35" s="3"/>
    </row>
    <row r="36" spans="1:16" ht="24.95" customHeight="1" x14ac:dyDescent="0.25">
      <c r="A36" s="3">
        <v>31</v>
      </c>
      <c r="B36" s="3" t="s">
        <v>188</v>
      </c>
      <c r="C36" s="3"/>
      <c r="D36" s="3"/>
      <c r="E36" s="15"/>
      <c r="F36" s="3"/>
      <c r="G36" s="3">
        <v>1</v>
      </c>
      <c r="H36" s="3">
        <v>48</v>
      </c>
      <c r="I36" s="3"/>
      <c r="J36" s="3"/>
      <c r="K36" s="3"/>
      <c r="L36" s="3"/>
      <c r="M36" s="3"/>
      <c r="N36" s="3"/>
      <c r="O36" s="3"/>
      <c r="P36" s="3"/>
    </row>
    <row r="37" spans="1:16" ht="28.5" customHeight="1" x14ac:dyDescent="0.25">
      <c r="A37" s="6">
        <v>32</v>
      </c>
      <c r="B37" s="3" t="s">
        <v>187</v>
      </c>
      <c r="C37" s="3"/>
      <c r="D37" s="3"/>
      <c r="E37" s="15"/>
      <c r="F37" s="3"/>
      <c r="G37" s="3">
        <v>0.1</v>
      </c>
      <c r="H37" s="3">
        <v>36</v>
      </c>
      <c r="I37" s="3"/>
      <c r="J37" s="3"/>
      <c r="K37" s="3"/>
      <c r="L37" s="3"/>
      <c r="M37" s="3"/>
      <c r="N37" s="3"/>
      <c r="O37" s="3"/>
      <c r="P37" s="3"/>
    </row>
    <row r="38" spans="1:16" ht="27.75" customHeight="1" x14ac:dyDescent="0.25">
      <c r="A38" s="3">
        <v>33</v>
      </c>
      <c r="B38" s="3" t="s">
        <v>189</v>
      </c>
      <c r="C38" s="3" t="s">
        <v>23</v>
      </c>
      <c r="D38" s="3">
        <v>15</v>
      </c>
      <c r="E38" s="15" t="s">
        <v>68</v>
      </c>
      <c r="F38" s="3">
        <v>40</v>
      </c>
      <c r="G38" s="3">
        <v>1.7</v>
      </c>
      <c r="H38" s="3">
        <v>54</v>
      </c>
      <c r="I38" s="3"/>
      <c r="J38" s="3"/>
      <c r="K38" s="3"/>
      <c r="L38" s="3"/>
      <c r="M38" s="3"/>
      <c r="N38" s="3"/>
      <c r="O38" s="3"/>
      <c r="P38" s="3"/>
    </row>
    <row r="39" spans="1:16" ht="27" customHeight="1" x14ac:dyDescent="0.25">
      <c r="A39" s="6">
        <v>34</v>
      </c>
      <c r="B39" s="3" t="s">
        <v>190</v>
      </c>
      <c r="C39" s="3"/>
      <c r="D39" s="3"/>
      <c r="E39" s="15" t="s">
        <v>68</v>
      </c>
      <c r="F39" s="3">
        <v>40</v>
      </c>
      <c r="G39" s="3">
        <v>2.4</v>
      </c>
      <c r="H39" s="3">
        <v>30</v>
      </c>
      <c r="I39" s="3">
        <v>500</v>
      </c>
      <c r="J39" s="3">
        <v>500</v>
      </c>
      <c r="K39" s="3"/>
      <c r="L39" s="3"/>
      <c r="M39" s="3"/>
      <c r="N39" s="3"/>
      <c r="O39" s="3"/>
      <c r="P39" s="3"/>
    </row>
    <row r="40" spans="1:16" ht="24.95" customHeight="1" x14ac:dyDescent="0.25">
      <c r="A40" s="3">
        <v>35</v>
      </c>
      <c r="B40" s="3" t="s">
        <v>146</v>
      </c>
      <c r="C40" s="3"/>
      <c r="D40" s="3"/>
      <c r="E40" s="15"/>
      <c r="F40" s="3"/>
      <c r="G40" s="3">
        <v>1</v>
      </c>
      <c r="H40" s="3">
        <v>36</v>
      </c>
      <c r="I40" s="3"/>
      <c r="J40" s="3"/>
      <c r="K40" s="3"/>
      <c r="L40" s="3"/>
      <c r="M40" s="3"/>
      <c r="N40" s="3"/>
      <c r="O40" s="3"/>
      <c r="P40" s="3"/>
    </row>
    <row r="41" spans="1:16" ht="24.95" customHeight="1" x14ac:dyDescent="0.25">
      <c r="A41" s="6">
        <v>36</v>
      </c>
      <c r="B41" s="3" t="s">
        <v>191</v>
      </c>
      <c r="C41" s="3"/>
      <c r="D41" s="3"/>
      <c r="E41" s="15"/>
      <c r="F41" s="3"/>
      <c r="G41" s="3">
        <v>1.5</v>
      </c>
      <c r="H41" s="3">
        <v>42</v>
      </c>
      <c r="I41" s="3"/>
      <c r="J41" s="3"/>
      <c r="K41" s="3"/>
      <c r="L41" s="3"/>
      <c r="M41" s="3"/>
      <c r="N41" s="3"/>
      <c r="O41" s="3"/>
      <c r="P41" s="3"/>
    </row>
    <row r="42" spans="1:16" ht="24.95" customHeight="1" x14ac:dyDescent="0.25">
      <c r="A42" s="3">
        <v>37</v>
      </c>
      <c r="B42" s="3" t="s">
        <v>192</v>
      </c>
      <c r="C42" s="3"/>
      <c r="D42" s="3"/>
      <c r="E42" s="15"/>
      <c r="F42" s="3"/>
      <c r="G42" s="3">
        <v>3</v>
      </c>
      <c r="H42" s="3">
        <v>48</v>
      </c>
      <c r="I42" s="3"/>
      <c r="J42" s="3"/>
      <c r="K42" s="3"/>
      <c r="L42" s="3"/>
      <c r="M42" s="3"/>
      <c r="N42" s="3"/>
      <c r="O42" s="3"/>
      <c r="P42" s="3"/>
    </row>
    <row r="43" spans="1:16" ht="24.95" customHeight="1" x14ac:dyDescent="0.25">
      <c r="A43" s="6">
        <v>38</v>
      </c>
      <c r="B43" s="3" t="s">
        <v>193</v>
      </c>
      <c r="C43" s="3"/>
      <c r="D43" s="3"/>
      <c r="E43" s="15"/>
      <c r="F43" s="3"/>
      <c r="G43" s="3">
        <v>2</v>
      </c>
      <c r="H43" s="3">
        <v>42</v>
      </c>
      <c r="I43" s="3"/>
      <c r="J43" s="3"/>
      <c r="K43" s="3"/>
      <c r="L43" s="3"/>
      <c r="M43" s="3"/>
      <c r="N43" s="3"/>
      <c r="O43" s="3"/>
      <c r="P43" s="3"/>
    </row>
    <row r="44" spans="1:16" ht="24.95" customHeight="1" x14ac:dyDescent="0.25">
      <c r="A44" s="3">
        <v>39</v>
      </c>
      <c r="B44" s="3" t="s">
        <v>194</v>
      </c>
      <c r="C44" s="3"/>
      <c r="D44" s="3"/>
      <c r="E44" s="15"/>
      <c r="F44" s="3"/>
      <c r="G44" s="3">
        <v>2</v>
      </c>
      <c r="H44" s="3">
        <v>30</v>
      </c>
      <c r="I44" s="3"/>
      <c r="J44" s="3"/>
      <c r="K44" s="3"/>
      <c r="L44" s="3"/>
      <c r="M44" s="3"/>
      <c r="N44" s="3"/>
      <c r="O44" s="3"/>
      <c r="P44" s="3"/>
    </row>
    <row r="45" spans="1:16" ht="32.25" customHeight="1" x14ac:dyDescent="0.25">
      <c r="A45" s="6">
        <v>40</v>
      </c>
      <c r="B45" s="3" t="s">
        <v>195</v>
      </c>
      <c r="C45" s="3"/>
      <c r="D45" s="3"/>
      <c r="E45" s="15" t="s">
        <v>161</v>
      </c>
      <c r="F45" s="3">
        <v>100</v>
      </c>
      <c r="G45" s="3"/>
      <c r="H45" s="3"/>
      <c r="I45" s="3"/>
      <c r="J45" s="3"/>
      <c r="K45" s="3"/>
      <c r="L45" s="3"/>
      <c r="M45" s="3"/>
      <c r="N45" s="3"/>
      <c r="O45" s="3"/>
      <c r="P45" s="3"/>
    </row>
    <row r="46" spans="1:16" ht="24.95" customHeight="1" x14ac:dyDescent="0.25">
      <c r="A46" s="3">
        <v>41</v>
      </c>
      <c r="B46" s="3" t="s">
        <v>196</v>
      </c>
      <c r="C46" s="3"/>
      <c r="D46" s="3"/>
      <c r="E46" s="15" t="s">
        <v>31</v>
      </c>
      <c r="F46" s="3">
        <v>20</v>
      </c>
      <c r="G46" s="3"/>
      <c r="H46" s="3"/>
      <c r="I46" s="3"/>
      <c r="J46" s="3"/>
      <c r="K46" s="3"/>
      <c r="L46" s="3"/>
      <c r="M46" s="3"/>
      <c r="N46" s="3"/>
      <c r="O46" s="3"/>
      <c r="P46" s="3"/>
    </row>
    <row r="47" spans="1:16" ht="24.95" customHeight="1" x14ac:dyDescent="0.25">
      <c r="A47" s="6">
        <v>42</v>
      </c>
      <c r="B47" s="3" t="s">
        <v>197</v>
      </c>
      <c r="C47" s="3"/>
      <c r="D47" s="3"/>
      <c r="E47" s="15" t="s">
        <v>198</v>
      </c>
      <c r="F47" s="3">
        <v>50</v>
      </c>
      <c r="G47" s="3"/>
      <c r="H47" s="3"/>
      <c r="I47" s="3"/>
      <c r="J47" s="3"/>
      <c r="K47" s="3"/>
      <c r="L47" s="3"/>
      <c r="M47" s="3"/>
      <c r="N47" s="3"/>
      <c r="O47" s="3"/>
      <c r="P47" s="3"/>
    </row>
    <row r="48" spans="1:16" ht="32.25" customHeight="1" x14ac:dyDescent="0.25">
      <c r="A48" s="3">
        <v>43</v>
      </c>
      <c r="B48" s="3" t="s">
        <v>199</v>
      </c>
      <c r="C48" s="3"/>
      <c r="D48" s="3"/>
      <c r="E48" s="15" t="s">
        <v>31</v>
      </c>
      <c r="F48" s="3">
        <v>30</v>
      </c>
      <c r="G48" s="3"/>
      <c r="H48" s="3"/>
      <c r="I48" s="3"/>
      <c r="J48" s="3"/>
      <c r="K48" s="3"/>
      <c r="L48" s="3"/>
      <c r="M48" s="3"/>
      <c r="N48" s="3"/>
      <c r="O48" s="3"/>
      <c r="P48" s="3"/>
    </row>
    <row r="49" spans="1:17" ht="30" customHeight="1" x14ac:dyDescent="0.25">
      <c r="A49" s="6">
        <v>44</v>
      </c>
      <c r="B49" s="3" t="s">
        <v>200</v>
      </c>
      <c r="C49" s="3"/>
      <c r="D49" s="3"/>
      <c r="E49" s="15" t="s">
        <v>31</v>
      </c>
      <c r="F49" s="3">
        <v>80</v>
      </c>
      <c r="G49" s="3"/>
      <c r="H49" s="3"/>
      <c r="I49" s="3"/>
      <c r="J49" s="3"/>
      <c r="K49" s="3"/>
      <c r="L49" s="3"/>
      <c r="M49" s="3"/>
      <c r="N49" s="3"/>
      <c r="O49" s="3"/>
      <c r="P49" s="3"/>
    </row>
    <row r="50" spans="1:17" ht="24.95" customHeight="1" x14ac:dyDescent="0.25">
      <c r="A50" s="3">
        <v>45</v>
      </c>
      <c r="B50" s="3" t="s">
        <v>201</v>
      </c>
      <c r="C50" s="3" t="s">
        <v>23</v>
      </c>
      <c r="D50" s="3">
        <v>15</v>
      </c>
      <c r="E50" s="15"/>
      <c r="F50" s="3"/>
      <c r="G50" s="3">
        <v>9</v>
      </c>
      <c r="H50" s="3">
        <v>36</v>
      </c>
      <c r="I50" s="3"/>
      <c r="J50" s="3"/>
      <c r="K50" s="3"/>
      <c r="L50" s="3"/>
      <c r="M50" s="3"/>
      <c r="N50" s="3"/>
      <c r="O50" s="3"/>
      <c r="P50" s="3"/>
    </row>
    <row r="51" spans="1:17" ht="33.75" customHeight="1" x14ac:dyDescent="0.25">
      <c r="A51" s="6">
        <v>46</v>
      </c>
      <c r="B51" s="3" t="s">
        <v>202</v>
      </c>
      <c r="C51" s="3" t="s">
        <v>23</v>
      </c>
      <c r="D51" s="3">
        <v>15</v>
      </c>
      <c r="E51" s="15" t="s">
        <v>203</v>
      </c>
      <c r="F51" s="3">
        <v>30</v>
      </c>
      <c r="G51" s="3"/>
      <c r="H51" s="3"/>
      <c r="I51" s="3"/>
      <c r="J51" s="3"/>
      <c r="K51" s="3"/>
      <c r="L51" s="3"/>
      <c r="M51" s="3"/>
      <c r="N51" s="3"/>
      <c r="O51" s="3"/>
      <c r="P51" s="3"/>
    </row>
    <row r="52" spans="1:17" ht="24.95" customHeight="1" x14ac:dyDescent="0.25">
      <c r="A52" s="3">
        <v>47</v>
      </c>
      <c r="B52" s="3" t="s">
        <v>204</v>
      </c>
      <c r="C52" s="3" t="s">
        <v>23</v>
      </c>
      <c r="D52" s="3">
        <v>20</v>
      </c>
      <c r="E52" s="15"/>
      <c r="F52" s="3"/>
      <c r="G52" s="3"/>
      <c r="H52" s="3"/>
      <c r="I52" s="3"/>
      <c r="J52" s="3"/>
      <c r="K52" s="3"/>
      <c r="L52" s="3"/>
      <c r="M52" s="3"/>
      <c r="N52" s="3"/>
      <c r="O52" s="3"/>
      <c r="P52" s="3"/>
    </row>
    <row r="53" spans="1:17" ht="29.25" customHeight="1" x14ac:dyDescent="0.25">
      <c r="A53" s="6">
        <v>48</v>
      </c>
      <c r="B53" s="3" t="s">
        <v>205</v>
      </c>
      <c r="C53" s="3" t="s">
        <v>23</v>
      </c>
      <c r="D53" s="3">
        <v>20</v>
      </c>
      <c r="E53" s="15" t="s">
        <v>203</v>
      </c>
      <c r="F53" s="3">
        <v>70</v>
      </c>
      <c r="G53" s="3"/>
      <c r="H53" s="3"/>
      <c r="I53" s="3"/>
      <c r="J53" s="3"/>
      <c r="K53" s="3"/>
      <c r="L53" s="3"/>
      <c r="M53" s="3"/>
      <c r="N53" s="3"/>
      <c r="O53" s="3"/>
      <c r="P53" s="3"/>
    </row>
    <row r="54" spans="1:17" ht="24.95" customHeight="1" x14ac:dyDescent="0.25">
      <c r="A54" s="3">
        <v>49</v>
      </c>
      <c r="B54" s="3" t="s">
        <v>206</v>
      </c>
      <c r="C54" s="3"/>
      <c r="D54" s="3"/>
      <c r="E54" s="15"/>
      <c r="F54" s="3"/>
      <c r="G54" s="3">
        <v>1</v>
      </c>
      <c r="H54" s="3">
        <v>30</v>
      </c>
      <c r="I54" s="3"/>
      <c r="J54" s="3"/>
      <c r="K54" s="3"/>
      <c r="L54" s="3"/>
      <c r="M54" s="3"/>
      <c r="N54" s="3"/>
      <c r="O54" s="3"/>
      <c r="P54" s="3"/>
    </row>
    <row r="55" spans="1:17" ht="24.95" customHeight="1" x14ac:dyDescent="0.25">
      <c r="A55" s="6">
        <v>50</v>
      </c>
      <c r="B55" s="3" t="s">
        <v>207</v>
      </c>
      <c r="C55" s="3"/>
      <c r="D55" s="3"/>
      <c r="E55" s="15"/>
      <c r="F55" s="3"/>
      <c r="G55" s="3">
        <v>1</v>
      </c>
      <c r="H55" s="3">
        <v>36</v>
      </c>
      <c r="I55" s="3"/>
      <c r="J55" s="3"/>
      <c r="K55" s="3"/>
      <c r="L55" s="3"/>
      <c r="M55" s="3"/>
      <c r="N55" s="3"/>
      <c r="O55" s="3"/>
      <c r="P55" s="3"/>
    </row>
    <row r="56" spans="1:17" ht="24.95" customHeight="1" x14ac:dyDescent="0.25">
      <c r="A56" s="3">
        <v>51</v>
      </c>
      <c r="B56" s="3" t="s">
        <v>208</v>
      </c>
      <c r="C56" s="3"/>
      <c r="D56" s="3"/>
      <c r="E56" s="15"/>
      <c r="F56" s="3"/>
      <c r="G56" s="3">
        <v>2</v>
      </c>
      <c r="H56" s="3">
        <v>36</v>
      </c>
      <c r="I56" s="3"/>
      <c r="J56" s="3"/>
      <c r="K56" s="3"/>
      <c r="L56" s="3"/>
      <c r="M56" s="3"/>
      <c r="N56" s="3"/>
      <c r="O56" s="3"/>
      <c r="P56" s="3"/>
      <c r="Q56" s="2" t="s">
        <v>1665</v>
      </c>
    </row>
    <row r="57" spans="1:17" ht="24.95" customHeight="1" x14ac:dyDescent="0.25">
      <c r="A57" s="6">
        <v>52</v>
      </c>
      <c r="B57" s="3" t="s">
        <v>209</v>
      </c>
      <c r="C57" s="3"/>
      <c r="D57" s="3"/>
      <c r="E57" s="15"/>
      <c r="F57" s="3"/>
      <c r="G57" s="3">
        <v>1</v>
      </c>
      <c r="H57" s="3">
        <v>36</v>
      </c>
      <c r="I57" s="3"/>
      <c r="J57" s="3"/>
      <c r="K57" s="3"/>
      <c r="L57" s="3"/>
      <c r="M57" s="3"/>
      <c r="N57" s="3"/>
      <c r="O57" s="3"/>
      <c r="P57" s="3"/>
    </row>
    <row r="58" spans="1:17" ht="30.75" customHeight="1" x14ac:dyDescent="0.25">
      <c r="A58" s="3">
        <v>53</v>
      </c>
      <c r="B58" s="3" t="s">
        <v>210</v>
      </c>
      <c r="C58" s="3" t="s">
        <v>23</v>
      </c>
      <c r="D58" s="3">
        <v>20</v>
      </c>
      <c r="E58" s="15" t="s">
        <v>31</v>
      </c>
      <c r="F58" s="3">
        <v>30</v>
      </c>
      <c r="G58" s="3"/>
      <c r="H58" s="3"/>
      <c r="I58" s="3"/>
      <c r="J58" s="3"/>
      <c r="K58" s="3"/>
      <c r="L58" s="3"/>
      <c r="M58" s="3"/>
      <c r="N58" s="3"/>
      <c r="O58" s="3"/>
      <c r="P58" s="3"/>
    </row>
    <row r="59" spans="1:17" ht="24.95" customHeight="1" x14ac:dyDescent="0.25">
      <c r="A59" s="6">
        <v>54</v>
      </c>
      <c r="B59" s="3" t="s">
        <v>211</v>
      </c>
      <c r="C59" s="3" t="s">
        <v>23</v>
      </c>
      <c r="D59" s="3">
        <v>20</v>
      </c>
      <c r="E59" s="15" t="s">
        <v>161</v>
      </c>
      <c r="F59" s="3">
        <v>10</v>
      </c>
      <c r="G59" s="3"/>
      <c r="H59" s="3"/>
      <c r="I59" s="3"/>
      <c r="J59" s="3"/>
      <c r="K59" s="3"/>
      <c r="L59" s="3"/>
      <c r="M59" s="3"/>
      <c r="N59" s="3"/>
      <c r="O59" s="3"/>
      <c r="P59" s="3"/>
    </row>
    <row r="60" spans="1:17" ht="24.95" customHeight="1" x14ac:dyDescent="0.25">
      <c r="A60" s="3">
        <v>55</v>
      </c>
      <c r="B60" s="3" t="s">
        <v>212</v>
      </c>
      <c r="C60" s="3"/>
      <c r="D60" s="3"/>
      <c r="E60" s="15"/>
      <c r="F60" s="3"/>
      <c r="G60" s="3">
        <v>10</v>
      </c>
      <c r="H60" s="3">
        <v>48</v>
      </c>
      <c r="I60" s="3"/>
      <c r="J60" s="3"/>
      <c r="K60" s="3"/>
      <c r="L60" s="3"/>
      <c r="M60" s="3"/>
      <c r="N60" s="3"/>
      <c r="O60" s="3"/>
      <c r="P60" s="3"/>
    </row>
    <row r="61" spans="1:17" ht="24.95" customHeight="1" x14ac:dyDescent="0.25">
      <c r="A61" s="6">
        <v>56</v>
      </c>
      <c r="B61" s="3" t="s">
        <v>213</v>
      </c>
      <c r="C61" s="3" t="s">
        <v>23</v>
      </c>
      <c r="D61" s="3">
        <v>15</v>
      </c>
      <c r="E61" s="15" t="s">
        <v>198</v>
      </c>
      <c r="F61" s="3">
        <v>30</v>
      </c>
      <c r="G61" s="3"/>
      <c r="H61" s="3"/>
      <c r="I61" s="3"/>
      <c r="J61" s="3"/>
      <c r="K61" s="3"/>
      <c r="L61" s="3"/>
      <c r="M61" s="3"/>
      <c r="N61" s="3"/>
      <c r="O61" s="3"/>
      <c r="P61" s="3"/>
    </row>
    <row r="62" spans="1:17" ht="24.95" customHeight="1" x14ac:dyDescent="0.25">
      <c r="A62" s="3">
        <v>57</v>
      </c>
      <c r="B62" s="3" t="s">
        <v>214</v>
      </c>
      <c r="C62" s="3" t="s">
        <v>219</v>
      </c>
      <c r="D62" s="3">
        <v>25</v>
      </c>
      <c r="E62" s="15"/>
      <c r="F62" s="3"/>
      <c r="G62" s="3"/>
      <c r="H62" s="3"/>
      <c r="I62" s="3"/>
      <c r="J62" s="3"/>
      <c r="K62" s="3"/>
      <c r="L62" s="3"/>
      <c r="M62" s="3"/>
      <c r="N62" s="3"/>
      <c r="O62" s="3"/>
      <c r="P62" s="3"/>
    </row>
    <row r="63" spans="1:17" ht="24.95" customHeight="1" x14ac:dyDescent="0.25">
      <c r="A63" s="6">
        <v>58</v>
      </c>
      <c r="B63" s="3" t="s">
        <v>215</v>
      </c>
      <c r="C63" s="3"/>
      <c r="D63" s="3"/>
      <c r="E63" s="15" t="s">
        <v>37</v>
      </c>
      <c r="F63" s="3">
        <v>30</v>
      </c>
      <c r="G63" s="3">
        <v>8</v>
      </c>
      <c r="H63" s="3">
        <v>36</v>
      </c>
      <c r="I63" s="3"/>
      <c r="J63" s="3"/>
      <c r="K63" s="3"/>
      <c r="L63" s="3"/>
      <c r="M63" s="3">
        <v>10000</v>
      </c>
      <c r="N63" s="3">
        <v>10000</v>
      </c>
      <c r="O63" s="3"/>
      <c r="P63" s="3">
        <v>180</v>
      </c>
    </row>
    <row r="64" spans="1:17" ht="24.95" customHeight="1" x14ac:dyDescent="0.25">
      <c r="A64" s="3">
        <v>59</v>
      </c>
      <c r="B64" s="3" t="s">
        <v>216</v>
      </c>
      <c r="C64" s="3"/>
      <c r="D64" s="3"/>
      <c r="E64" s="15"/>
      <c r="F64" s="3"/>
      <c r="G64" s="3">
        <v>2</v>
      </c>
      <c r="H64" s="3">
        <v>24</v>
      </c>
      <c r="I64" s="3"/>
      <c r="J64" s="3"/>
      <c r="K64" s="3"/>
      <c r="L64" s="3"/>
      <c r="M64" s="3"/>
      <c r="N64" s="3"/>
      <c r="O64" s="3"/>
      <c r="P64" s="3"/>
    </row>
    <row r="65" spans="1:16" ht="24.95" customHeight="1" x14ac:dyDescent="0.25">
      <c r="A65" s="6">
        <v>60</v>
      </c>
      <c r="B65" s="3" t="s">
        <v>217</v>
      </c>
      <c r="C65" s="3"/>
      <c r="D65" s="3"/>
      <c r="E65" s="15"/>
      <c r="F65" s="3"/>
      <c r="G65" s="3">
        <v>2</v>
      </c>
      <c r="H65" s="3">
        <v>30</v>
      </c>
      <c r="I65" s="3"/>
      <c r="J65" s="3"/>
      <c r="K65" s="3"/>
      <c r="L65" s="3"/>
      <c r="M65" s="3">
        <v>100</v>
      </c>
      <c r="N65" s="3">
        <v>100</v>
      </c>
      <c r="O65" s="3"/>
      <c r="P65" s="3">
        <v>60</v>
      </c>
    </row>
    <row r="66" spans="1:16" ht="24.95" customHeight="1" x14ac:dyDescent="0.25">
      <c r="A66" s="3">
        <v>61</v>
      </c>
      <c r="B66" s="3" t="s">
        <v>218</v>
      </c>
      <c r="C66" s="3" t="s">
        <v>220</v>
      </c>
      <c r="D66" s="3">
        <v>50</v>
      </c>
      <c r="E66" s="15" t="s">
        <v>31</v>
      </c>
      <c r="F66" s="3">
        <v>30</v>
      </c>
      <c r="G66" s="3"/>
      <c r="H66" s="3"/>
      <c r="I66" s="3"/>
      <c r="J66" s="3"/>
      <c r="K66" s="3"/>
      <c r="L66" s="3"/>
      <c r="M66" s="3"/>
      <c r="N66" s="3"/>
      <c r="O66" s="3"/>
      <c r="P66" s="3"/>
    </row>
    <row r="67" spans="1:16" ht="31.5" customHeight="1" x14ac:dyDescent="0.25">
      <c r="A67" s="6">
        <v>62</v>
      </c>
      <c r="B67" s="3" t="s">
        <v>221</v>
      </c>
      <c r="C67" s="3" t="s">
        <v>23</v>
      </c>
      <c r="D67" s="3">
        <v>20</v>
      </c>
      <c r="E67" s="15" t="s">
        <v>68</v>
      </c>
      <c r="F67" s="3">
        <v>40</v>
      </c>
      <c r="G67" s="3"/>
      <c r="H67" s="3"/>
      <c r="I67" s="3"/>
      <c r="J67" s="3"/>
      <c r="K67" s="3"/>
      <c r="L67" s="3"/>
      <c r="M67" s="3"/>
      <c r="N67" s="3"/>
      <c r="O67" s="3"/>
      <c r="P67" s="3"/>
    </row>
    <row r="68" spans="1:16" ht="24.95" customHeight="1" x14ac:dyDescent="0.25">
      <c r="A68" s="3">
        <v>63</v>
      </c>
      <c r="B68" s="3" t="s">
        <v>222</v>
      </c>
      <c r="C68" s="3"/>
      <c r="D68" s="3"/>
      <c r="E68" s="15"/>
      <c r="F68" s="3"/>
      <c r="G68" s="3">
        <v>5</v>
      </c>
      <c r="H68" s="3">
        <v>36</v>
      </c>
      <c r="I68" s="3"/>
      <c r="J68" s="3"/>
      <c r="K68" s="3"/>
      <c r="L68" s="3"/>
      <c r="M68" s="3"/>
      <c r="N68" s="3"/>
      <c r="O68" s="3"/>
      <c r="P68" s="3"/>
    </row>
    <row r="69" spans="1:16" ht="31.5" customHeight="1" x14ac:dyDescent="0.25">
      <c r="A69" s="6">
        <v>64</v>
      </c>
      <c r="B69" s="3" t="s">
        <v>223</v>
      </c>
      <c r="C69" s="3" t="s">
        <v>23</v>
      </c>
      <c r="D69" s="3">
        <v>20</v>
      </c>
      <c r="E69" s="15"/>
      <c r="F69" s="3"/>
      <c r="G69" s="3">
        <v>2</v>
      </c>
      <c r="H69" s="3">
        <v>30</v>
      </c>
      <c r="I69" s="3"/>
      <c r="J69" s="3"/>
      <c r="K69" s="3"/>
      <c r="L69" s="3"/>
      <c r="M69" s="3"/>
      <c r="N69" s="3"/>
      <c r="O69" s="3"/>
      <c r="P69" s="3"/>
    </row>
    <row r="70" spans="1:16" ht="24.95" customHeight="1" x14ac:dyDescent="0.25">
      <c r="A70" s="3">
        <v>65</v>
      </c>
      <c r="B70" s="3" t="s">
        <v>214</v>
      </c>
      <c r="C70" s="3" t="s">
        <v>219</v>
      </c>
      <c r="D70" s="3">
        <v>40</v>
      </c>
      <c r="E70" s="15" t="s">
        <v>31</v>
      </c>
      <c r="F70" s="3">
        <v>60</v>
      </c>
      <c r="G70" s="3"/>
      <c r="H70" s="3"/>
      <c r="I70" s="3"/>
      <c r="J70" s="3"/>
      <c r="K70" s="3"/>
      <c r="L70" s="3"/>
      <c r="M70" s="3"/>
      <c r="N70" s="3"/>
      <c r="O70" s="3"/>
      <c r="P70" s="3"/>
    </row>
    <row r="71" spans="1:16" ht="24.95" customHeight="1" x14ac:dyDescent="0.25">
      <c r="A71" s="6">
        <v>66</v>
      </c>
      <c r="B71" s="3" t="s">
        <v>224</v>
      </c>
      <c r="C71" s="3"/>
      <c r="D71" s="3"/>
      <c r="E71" s="15"/>
      <c r="F71" s="3"/>
      <c r="G71" s="3"/>
      <c r="H71" s="3"/>
      <c r="I71" s="3">
        <v>100</v>
      </c>
      <c r="J71" s="3">
        <v>100</v>
      </c>
      <c r="K71" s="3"/>
      <c r="L71" s="3"/>
      <c r="M71" s="3">
        <v>200</v>
      </c>
      <c r="N71" s="3">
        <v>200</v>
      </c>
      <c r="O71" s="3"/>
      <c r="P71" s="3">
        <v>120</v>
      </c>
    </row>
    <row r="72" spans="1:16" ht="24.95" customHeight="1" x14ac:dyDescent="0.25">
      <c r="A72" s="3">
        <v>67</v>
      </c>
      <c r="B72" s="3" t="s">
        <v>225</v>
      </c>
      <c r="C72" s="3"/>
      <c r="D72" s="3"/>
      <c r="E72" s="15" t="s">
        <v>31</v>
      </c>
      <c r="F72" s="3">
        <v>40</v>
      </c>
      <c r="G72" s="3"/>
      <c r="H72" s="3"/>
      <c r="I72" s="3"/>
      <c r="J72" s="3"/>
      <c r="K72" s="3"/>
      <c r="L72" s="3"/>
      <c r="M72" s="3"/>
      <c r="N72" s="3"/>
      <c r="O72" s="3"/>
      <c r="P72" s="3"/>
    </row>
    <row r="73" spans="1:16" ht="24.95" customHeight="1" x14ac:dyDescent="0.25">
      <c r="A73" s="6">
        <v>68</v>
      </c>
      <c r="B73" s="3" t="s">
        <v>226</v>
      </c>
      <c r="C73" s="3"/>
      <c r="D73" s="3"/>
      <c r="E73" s="15" t="s">
        <v>37</v>
      </c>
      <c r="F73" s="3">
        <v>60</v>
      </c>
      <c r="G73" s="3">
        <v>3</v>
      </c>
      <c r="H73" s="3">
        <v>36</v>
      </c>
      <c r="I73" s="3"/>
      <c r="J73" s="3"/>
      <c r="K73" s="3"/>
      <c r="L73" s="3"/>
      <c r="M73" s="3"/>
      <c r="N73" s="3"/>
      <c r="O73" s="3"/>
      <c r="P73" s="3"/>
    </row>
    <row r="74" spans="1:16" s="47" customFormat="1" ht="31.5" customHeight="1" x14ac:dyDescent="0.25">
      <c r="A74" s="21">
        <v>69</v>
      </c>
      <c r="B74" s="21" t="s">
        <v>1664</v>
      </c>
      <c r="C74" s="3"/>
      <c r="D74" s="3"/>
      <c r="E74" s="15"/>
      <c r="F74" s="3"/>
      <c r="G74" s="21">
        <v>10</v>
      </c>
      <c r="H74" s="21">
        <v>36</v>
      </c>
      <c r="I74" s="21"/>
      <c r="J74" s="21"/>
      <c r="K74" s="21"/>
      <c r="L74" s="21"/>
      <c r="M74" s="21"/>
      <c r="N74" s="21"/>
      <c r="O74" s="21"/>
      <c r="P74" s="21"/>
    </row>
    <row r="75" spans="1:16" ht="24.95" customHeight="1" x14ac:dyDescent="0.25">
      <c r="A75" s="6">
        <v>70</v>
      </c>
      <c r="B75" s="3" t="s">
        <v>228</v>
      </c>
      <c r="C75" s="3"/>
      <c r="D75" s="3"/>
      <c r="E75" s="15"/>
      <c r="F75" s="3"/>
      <c r="G75" s="3">
        <v>1</v>
      </c>
      <c r="H75" s="3">
        <v>24</v>
      </c>
      <c r="I75" s="3"/>
      <c r="J75" s="3"/>
      <c r="K75" s="3"/>
      <c r="L75" s="3"/>
      <c r="M75" s="3"/>
      <c r="N75" s="3"/>
      <c r="O75" s="3"/>
      <c r="P75" s="3"/>
    </row>
    <row r="76" spans="1:16" ht="24.95" customHeight="1" x14ac:dyDescent="0.25">
      <c r="A76" s="3">
        <v>71</v>
      </c>
      <c r="B76" s="3" t="s">
        <v>229</v>
      </c>
      <c r="C76" s="3" t="s">
        <v>220</v>
      </c>
      <c r="D76" s="3">
        <v>30</v>
      </c>
      <c r="E76" s="15"/>
      <c r="F76" s="3"/>
      <c r="G76" s="3">
        <v>1.1499999999999999</v>
      </c>
      <c r="H76" s="3">
        <v>40</v>
      </c>
      <c r="I76" s="3"/>
      <c r="J76" s="3"/>
      <c r="K76" s="3"/>
      <c r="L76" s="3"/>
      <c r="M76" s="3"/>
      <c r="N76" s="3"/>
      <c r="O76" s="3"/>
      <c r="P76" s="3"/>
    </row>
    <row r="77" spans="1:16" ht="24.95" customHeight="1" x14ac:dyDescent="0.25">
      <c r="A77" s="6">
        <v>72</v>
      </c>
      <c r="B77" s="3" t="s">
        <v>230</v>
      </c>
      <c r="C77" s="3"/>
      <c r="D77" s="3"/>
      <c r="E77" s="15" t="s">
        <v>31</v>
      </c>
      <c r="F77" s="3">
        <v>15</v>
      </c>
      <c r="G77" s="3"/>
      <c r="H77" s="3"/>
      <c r="I77" s="3"/>
      <c r="J77" s="3"/>
      <c r="K77" s="3"/>
      <c r="L77" s="3"/>
      <c r="M77" s="3"/>
      <c r="N77" s="3"/>
      <c r="O77" s="3"/>
      <c r="P77" s="3"/>
    </row>
    <row r="78" spans="1:16" ht="24.95" customHeight="1" x14ac:dyDescent="0.25">
      <c r="A78" s="3">
        <v>73</v>
      </c>
      <c r="B78" s="3" t="s">
        <v>231</v>
      </c>
      <c r="C78" s="3" t="s">
        <v>220</v>
      </c>
      <c r="D78" s="3">
        <v>20</v>
      </c>
      <c r="E78" s="15" t="s">
        <v>31</v>
      </c>
      <c r="F78" s="3">
        <v>30</v>
      </c>
      <c r="G78" s="3"/>
      <c r="H78" s="3"/>
      <c r="I78" s="3"/>
      <c r="J78" s="3"/>
      <c r="K78" s="3"/>
      <c r="L78" s="3"/>
      <c r="M78" s="3"/>
      <c r="N78" s="3"/>
      <c r="O78" s="3"/>
      <c r="P78" s="3"/>
    </row>
    <row r="79" spans="1:16" ht="24.95" customHeight="1" x14ac:dyDescent="0.25">
      <c r="A79" s="6">
        <v>74</v>
      </c>
      <c r="B79" s="3" t="s">
        <v>232</v>
      </c>
      <c r="C79" s="3"/>
      <c r="D79" s="3"/>
      <c r="E79" s="15" t="s">
        <v>31</v>
      </c>
      <c r="F79" s="3">
        <v>100</v>
      </c>
      <c r="G79" s="3"/>
      <c r="H79" s="3"/>
      <c r="I79" s="3"/>
      <c r="J79" s="3"/>
      <c r="K79" s="3"/>
      <c r="L79" s="3"/>
      <c r="M79" s="3"/>
      <c r="N79" s="3"/>
      <c r="O79" s="3"/>
      <c r="P79" s="3"/>
    </row>
    <row r="80" spans="1:16" ht="24.95" customHeight="1" x14ac:dyDescent="0.25">
      <c r="A80" s="3">
        <v>75</v>
      </c>
      <c r="B80" s="3" t="s">
        <v>233</v>
      </c>
      <c r="C80" s="3"/>
      <c r="D80" s="3"/>
      <c r="E80" s="15" t="s">
        <v>31</v>
      </c>
      <c r="F80" s="3">
        <v>100</v>
      </c>
      <c r="G80" s="3"/>
      <c r="H80" s="3"/>
      <c r="I80" s="3"/>
      <c r="J80" s="3"/>
      <c r="K80" s="3"/>
      <c r="L80" s="3"/>
      <c r="M80" s="3"/>
      <c r="N80" s="3"/>
      <c r="O80" s="3"/>
      <c r="P80" s="3"/>
    </row>
    <row r="81" spans="1:16" ht="24.95" customHeight="1" x14ac:dyDescent="0.25">
      <c r="A81" s="6">
        <v>76</v>
      </c>
      <c r="B81" s="3" t="s">
        <v>234</v>
      </c>
      <c r="C81" s="3"/>
      <c r="D81" s="3"/>
      <c r="E81" s="15" t="s">
        <v>31</v>
      </c>
      <c r="F81" s="3">
        <v>30</v>
      </c>
      <c r="G81" s="3"/>
      <c r="H81" s="3"/>
      <c r="I81" s="3"/>
      <c r="J81" s="3"/>
      <c r="K81" s="3"/>
      <c r="L81" s="3"/>
      <c r="M81" s="3"/>
      <c r="N81" s="3"/>
      <c r="O81" s="3"/>
      <c r="P81" s="3"/>
    </row>
    <row r="82" spans="1:16" ht="24.95" customHeight="1" x14ac:dyDescent="0.25">
      <c r="A82" s="3">
        <v>77</v>
      </c>
      <c r="B82" s="3" t="s">
        <v>235</v>
      </c>
      <c r="C82" s="3" t="s">
        <v>23</v>
      </c>
      <c r="D82" s="3">
        <v>15</v>
      </c>
      <c r="E82" s="15" t="s">
        <v>161</v>
      </c>
      <c r="F82" s="3">
        <v>20</v>
      </c>
      <c r="G82" s="3"/>
      <c r="H82" s="3"/>
      <c r="I82" s="3"/>
      <c r="J82" s="3"/>
      <c r="K82" s="3"/>
      <c r="L82" s="3"/>
      <c r="M82" s="3"/>
      <c r="N82" s="3"/>
      <c r="O82" s="3"/>
      <c r="P82" s="3"/>
    </row>
    <row r="83" spans="1:16" ht="24.95" customHeight="1" x14ac:dyDescent="0.25">
      <c r="A83" s="6">
        <v>78</v>
      </c>
      <c r="B83" s="3" t="s">
        <v>236</v>
      </c>
      <c r="C83" s="3"/>
      <c r="D83" s="3"/>
      <c r="E83" s="15"/>
      <c r="F83" s="3"/>
      <c r="G83" s="3">
        <v>2</v>
      </c>
      <c r="H83" s="3">
        <v>36</v>
      </c>
      <c r="I83" s="3"/>
      <c r="J83" s="3"/>
      <c r="K83" s="3"/>
      <c r="L83" s="3"/>
      <c r="M83" s="3"/>
      <c r="N83" s="3"/>
      <c r="O83" s="3"/>
      <c r="P83" s="3"/>
    </row>
    <row r="84" spans="1:16" ht="24.95" customHeight="1" x14ac:dyDescent="0.25">
      <c r="A84" s="3">
        <v>79</v>
      </c>
      <c r="B84" s="3" t="s">
        <v>237</v>
      </c>
      <c r="C84" s="3" t="s">
        <v>23</v>
      </c>
      <c r="D84" s="3">
        <v>15</v>
      </c>
      <c r="E84" s="15"/>
      <c r="F84" s="3"/>
      <c r="G84" s="3"/>
      <c r="H84" s="3"/>
      <c r="I84" s="3"/>
      <c r="J84" s="3"/>
      <c r="K84" s="3"/>
      <c r="L84" s="3"/>
      <c r="M84" s="3"/>
      <c r="N84" s="3"/>
      <c r="O84" s="3"/>
      <c r="P84" s="3"/>
    </row>
    <row r="85" spans="1:16" ht="24.95" customHeight="1" x14ac:dyDescent="0.25">
      <c r="A85" s="6">
        <v>80</v>
      </c>
      <c r="B85" s="3" t="s">
        <v>238</v>
      </c>
      <c r="C85" s="3"/>
      <c r="D85" s="3"/>
      <c r="E85" s="15"/>
      <c r="F85" s="3"/>
      <c r="G85" s="3">
        <v>1.3</v>
      </c>
      <c r="H85" s="3">
        <v>54</v>
      </c>
      <c r="I85" s="3"/>
      <c r="J85" s="3"/>
      <c r="K85" s="3"/>
      <c r="L85" s="3"/>
      <c r="M85" s="3"/>
      <c r="N85" s="3"/>
      <c r="O85" s="3"/>
      <c r="P85" s="3"/>
    </row>
    <row r="86" spans="1:16" ht="24.95" customHeight="1" x14ac:dyDescent="0.25">
      <c r="A86" s="3">
        <v>81</v>
      </c>
      <c r="B86" s="3" t="s">
        <v>239</v>
      </c>
      <c r="C86" s="3"/>
      <c r="D86" s="3"/>
      <c r="E86" s="15"/>
      <c r="F86" s="3"/>
      <c r="G86" s="3">
        <v>4.4000000000000004</v>
      </c>
      <c r="H86" s="3">
        <v>54</v>
      </c>
      <c r="I86" s="3"/>
      <c r="J86" s="3"/>
      <c r="K86" s="3"/>
      <c r="L86" s="3"/>
      <c r="M86" s="3"/>
      <c r="N86" s="3"/>
      <c r="O86" s="3"/>
      <c r="P86" s="3"/>
    </row>
    <row r="87" spans="1:16" ht="24.95" customHeight="1" x14ac:dyDescent="0.25">
      <c r="A87" s="6">
        <v>82</v>
      </c>
      <c r="B87" s="3" t="s">
        <v>240</v>
      </c>
      <c r="C87" s="3"/>
      <c r="D87" s="3"/>
      <c r="E87" s="15" t="s">
        <v>161</v>
      </c>
      <c r="F87" s="3">
        <v>40</v>
      </c>
      <c r="G87" s="3"/>
      <c r="H87" s="3"/>
      <c r="I87" s="3"/>
      <c r="J87" s="3"/>
      <c r="K87" s="3"/>
      <c r="L87" s="3"/>
      <c r="M87" s="3"/>
      <c r="N87" s="3"/>
      <c r="O87" s="3"/>
      <c r="P87" s="3"/>
    </row>
    <row r="88" spans="1:16" ht="24.95" customHeight="1" x14ac:dyDescent="0.25">
      <c r="A88" s="3">
        <v>83</v>
      </c>
      <c r="B88" s="3" t="s">
        <v>241</v>
      </c>
      <c r="C88" s="3"/>
      <c r="D88" s="3"/>
      <c r="E88" s="15"/>
      <c r="F88" s="3"/>
      <c r="G88" s="3">
        <v>5</v>
      </c>
      <c r="H88" s="3">
        <v>48</v>
      </c>
      <c r="I88" s="3"/>
      <c r="J88" s="3"/>
      <c r="K88" s="3"/>
      <c r="L88" s="3"/>
      <c r="M88" s="3"/>
      <c r="N88" s="3"/>
      <c r="O88" s="3"/>
      <c r="P88" s="3"/>
    </row>
    <row r="89" spans="1:16" ht="24.95" customHeight="1" x14ac:dyDescent="0.25">
      <c r="A89" s="6">
        <v>84</v>
      </c>
      <c r="B89" s="3" t="s">
        <v>242</v>
      </c>
      <c r="C89" s="3"/>
      <c r="D89" s="3"/>
      <c r="E89" s="15"/>
      <c r="F89" s="3"/>
      <c r="G89" s="3">
        <v>8</v>
      </c>
      <c r="H89" s="3">
        <v>42</v>
      </c>
      <c r="I89" s="3"/>
      <c r="J89" s="3"/>
      <c r="K89" s="3"/>
      <c r="L89" s="3"/>
      <c r="M89" s="3"/>
      <c r="N89" s="3"/>
      <c r="O89" s="3"/>
      <c r="P89" s="3"/>
    </row>
    <row r="90" spans="1:16" ht="24.95" customHeight="1" x14ac:dyDescent="0.25">
      <c r="A90" s="3">
        <v>85</v>
      </c>
      <c r="B90" s="3" t="s">
        <v>243</v>
      </c>
      <c r="C90" s="3"/>
      <c r="D90" s="3"/>
      <c r="E90" s="15"/>
      <c r="F90" s="3"/>
      <c r="G90" s="3">
        <v>3</v>
      </c>
      <c r="H90" s="3">
        <v>36</v>
      </c>
      <c r="I90" s="3"/>
      <c r="J90" s="3"/>
      <c r="K90" s="3"/>
      <c r="L90" s="3"/>
      <c r="M90" s="3">
        <v>2000</v>
      </c>
      <c r="N90" s="3">
        <v>2000</v>
      </c>
      <c r="O90" s="3"/>
      <c r="P90" s="3">
        <v>180</v>
      </c>
    </row>
    <row r="91" spans="1:16" ht="24.95" customHeight="1" x14ac:dyDescent="0.25">
      <c r="A91" s="6">
        <v>86</v>
      </c>
      <c r="B91" s="3" t="s">
        <v>244</v>
      </c>
      <c r="C91" s="3"/>
      <c r="D91" s="3"/>
      <c r="E91" s="15"/>
      <c r="F91" s="3"/>
      <c r="G91" s="3">
        <v>2</v>
      </c>
      <c r="H91" s="3">
        <v>12</v>
      </c>
      <c r="I91" s="3">
        <v>1500</v>
      </c>
      <c r="J91" s="3">
        <v>1500</v>
      </c>
      <c r="K91" s="3"/>
      <c r="L91" s="3">
        <v>60</v>
      </c>
      <c r="M91" s="3"/>
      <c r="N91" s="3"/>
      <c r="O91" s="3"/>
      <c r="P91" s="3"/>
    </row>
    <row r="92" spans="1:16" ht="24.95" customHeight="1" x14ac:dyDescent="0.25">
      <c r="A92" s="3">
        <v>87</v>
      </c>
      <c r="B92" s="3" t="s">
        <v>245</v>
      </c>
      <c r="C92" s="3" t="s">
        <v>220</v>
      </c>
      <c r="D92" s="3">
        <v>25</v>
      </c>
      <c r="E92" s="15"/>
      <c r="F92" s="3"/>
      <c r="G92" s="3">
        <v>1</v>
      </c>
      <c r="H92" s="3">
        <v>36</v>
      </c>
      <c r="I92" s="3"/>
      <c r="J92" s="3"/>
      <c r="K92" s="3"/>
      <c r="L92" s="3"/>
      <c r="M92" s="3"/>
      <c r="N92" s="3"/>
      <c r="O92" s="3"/>
      <c r="P92" s="3"/>
    </row>
    <row r="93" spans="1:16" ht="24.95" customHeight="1" x14ac:dyDescent="0.25">
      <c r="A93" s="6">
        <v>88</v>
      </c>
      <c r="B93" s="3" t="s">
        <v>246</v>
      </c>
      <c r="C93" s="3"/>
      <c r="D93" s="3"/>
      <c r="E93" s="15"/>
      <c r="F93" s="3"/>
      <c r="G93" s="3">
        <v>1.5</v>
      </c>
      <c r="H93" s="3">
        <v>36</v>
      </c>
      <c r="I93" s="3"/>
      <c r="J93" s="3"/>
      <c r="K93" s="3"/>
      <c r="L93" s="3"/>
      <c r="M93" s="3"/>
      <c r="N93" s="3"/>
      <c r="O93" s="3"/>
      <c r="P93" s="3"/>
    </row>
    <row r="94" spans="1:16" ht="24.95" customHeight="1" x14ac:dyDescent="0.25">
      <c r="A94" s="3">
        <v>89</v>
      </c>
      <c r="B94" s="3" t="s">
        <v>247</v>
      </c>
      <c r="C94" s="3"/>
      <c r="D94" s="3"/>
      <c r="E94" s="15" t="s">
        <v>37</v>
      </c>
      <c r="F94" s="3">
        <v>70</v>
      </c>
      <c r="G94" s="3">
        <v>0.5</v>
      </c>
      <c r="H94" s="3">
        <v>24</v>
      </c>
      <c r="I94" s="3"/>
      <c r="J94" s="3"/>
      <c r="K94" s="3"/>
      <c r="L94" s="3"/>
      <c r="M94" s="3">
        <v>500</v>
      </c>
      <c r="N94" s="3">
        <v>500</v>
      </c>
      <c r="O94" s="3"/>
      <c r="P94" s="3">
        <v>180</v>
      </c>
    </row>
    <row r="95" spans="1:16" ht="24.95" customHeight="1" x14ac:dyDescent="0.25">
      <c r="A95" s="6">
        <v>90</v>
      </c>
      <c r="B95" s="3" t="s">
        <v>248</v>
      </c>
      <c r="C95" s="3" t="s">
        <v>220</v>
      </c>
      <c r="D95" s="3">
        <v>40</v>
      </c>
      <c r="E95" s="15" t="s">
        <v>31</v>
      </c>
      <c r="F95" s="3">
        <v>30</v>
      </c>
      <c r="G95" s="3">
        <v>1.5</v>
      </c>
      <c r="H95" s="3">
        <v>48</v>
      </c>
      <c r="I95" s="3"/>
      <c r="J95" s="3"/>
      <c r="K95" s="3"/>
      <c r="L95" s="3"/>
      <c r="M95" s="3"/>
      <c r="N95" s="3"/>
      <c r="O95" s="3"/>
      <c r="P95" s="3"/>
    </row>
    <row r="96" spans="1:16" ht="24.95" customHeight="1" x14ac:dyDescent="0.25">
      <c r="A96" s="3">
        <v>91</v>
      </c>
      <c r="B96" s="3" t="s">
        <v>249</v>
      </c>
      <c r="C96" s="3" t="s">
        <v>220</v>
      </c>
      <c r="D96" s="3">
        <v>25</v>
      </c>
      <c r="E96" s="15" t="s">
        <v>31</v>
      </c>
      <c r="F96" s="3">
        <v>30</v>
      </c>
      <c r="G96" s="3">
        <v>1.7</v>
      </c>
      <c r="H96" s="3">
        <v>24</v>
      </c>
      <c r="I96" s="3"/>
      <c r="J96" s="3"/>
      <c r="K96" s="3"/>
      <c r="L96" s="3"/>
      <c r="M96" s="3">
        <v>150</v>
      </c>
      <c r="N96" s="3">
        <v>150</v>
      </c>
      <c r="O96" s="3"/>
      <c r="P96" s="3">
        <v>144</v>
      </c>
    </row>
    <row r="97" spans="1:16" ht="31.5" customHeight="1" x14ac:dyDescent="0.25">
      <c r="A97" s="6">
        <v>92</v>
      </c>
      <c r="B97" s="3" t="s">
        <v>250</v>
      </c>
      <c r="C97" s="3"/>
      <c r="D97" s="3"/>
      <c r="E97" s="15" t="s">
        <v>68</v>
      </c>
      <c r="F97" s="3">
        <v>30</v>
      </c>
      <c r="G97" s="3">
        <v>1</v>
      </c>
      <c r="H97" s="3">
        <v>42</v>
      </c>
      <c r="I97" s="3"/>
      <c r="J97" s="3"/>
      <c r="K97" s="3"/>
      <c r="L97" s="3"/>
      <c r="M97" s="3"/>
      <c r="N97" s="3"/>
      <c r="O97" s="3"/>
      <c r="P97" s="3"/>
    </row>
    <row r="98" spans="1:16" ht="30.75" customHeight="1" x14ac:dyDescent="0.25">
      <c r="A98" s="3">
        <v>93</v>
      </c>
      <c r="B98" s="3" t="s">
        <v>251</v>
      </c>
      <c r="C98" s="3"/>
      <c r="D98" s="3"/>
      <c r="E98" s="15" t="s">
        <v>68</v>
      </c>
      <c r="F98" s="3">
        <v>70</v>
      </c>
      <c r="G98" s="3">
        <v>1</v>
      </c>
      <c r="H98" s="3">
        <v>36</v>
      </c>
      <c r="I98" s="3"/>
      <c r="J98" s="3"/>
      <c r="K98" s="3"/>
      <c r="L98" s="3"/>
      <c r="M98" s="3"/>
      <c r="N98" s="3"/>
      <c r="O98" s="3"/>
      <c r="P98" s="3"/>
    </row>
    <row r="99" spans="1:16" ht="30.75" customHeight="1" x14ac:dyDescent="0.25">
      <c r="A99" s="6">
        <v>94</v>
      </c>
      <c r="B99" s="3" t="s">
        <v>467</v>
      </c>
      <c r="C99" s="3"/>
      <c r="D99" s="3"/>
      <c r="E99" s="15" t="s">
        <v>303</v>
      </c>
      <c r="F99" s="3">
        <v>15</v>
      </c>
      <c r="G99" s="3"/>
      <c r="H99" s="3"/>
      <c r="I99" s="3"/>
      <c r="J99" s="3"/>
      <c r="K99" s="3"/>
      <c r="L99" s="3"/>
      <c r="M99" s="3"/>
      <c r="N99" s="3"/>
      <c r="O99" s="3"/>
      <c r="P99" s="3"/>
    </row>
    <row r="100" spans="1:16" ht="30.75" customHeight="1" x14ac:dyDescent="0.25">
      <c r="A100" s="3">
        <v>95</v>
      </c>
      <c r="B100" s="3" t="s">
        <v>468</v>
      </c>
      <c r="C100" s="3" t="s">
        <v>376</v>
      </c>
      <c r="D100" s="3">
        <v>20</v>
      </c>
      <c r="E100" s="15"/>
      <c r="F100" s="3"/>
      <c r="G100" s="3">
        <v>0.1</v>
      </c>
      <c r="H100" s="3">
        <v>42</v>
      </c>
      <c r="I100" s="3"/>
      <c r="J100" s="3"/>
      <c r="K100" s="3"/>
      <c r="L100" s="3"/>
      <c r="M100" s="3"/>
      <c r="N100" s="3"/>
      <c r="O100" s="3"/>
      <c r="P100" s="3"/>
    </row>
    <row r="101" spans="1:16" ht="30.75" customHeight="1" x14ac:dyDescent="0.25">
      <c r="A101" s="6">
        <v>96</v>
      </c>
      <c r="B101" s="3" t="s">
        <v>469</v>
      </c>
      <c r="C101" s="3" t="s">
        <v>376</v>
      </c>
      <c r="D101" s="3">
        <v>20</v>
      </c>
      <c r="E101" s="15"/>
      <c r="F101" s="3"/>
      <c r="G101" s="3"/>
      <c r="H101" s="3"/>
      <c r="I101" s="3"/>
      <c r="J101" s="3"/>
      <c r="K101" s="3"/>
      <c r="L101" s="3"/>
      <c r="M101" s="3"/>
      <c r="N101" s="3"/>
      <c r="O101" s="3"/>
      <c r="P101" s="3"/>
    </row>
    <row r="102" spans="1:16" ht="30.75" customHeight="1" x14ac:dyDescent="0.25">
      <c r="A102" s="3">
        <v>97</v>
      </c>
      <c r="B102" s="3" t="s">
        <v>470</v>
      </c>
      <c r="C102" s="3" t="s">
        <v>376</v>
      </c>
      <c r="D102" s="3">
        <v>40</v>
      </c>
      <c r="E102" s="15" t="s">
        <v>68</v>
      </c>
      <c r="F102" s="3">
        <v>50</v>
      </c>
      <c r="G102" s="3"/>
      <c r="H102" s="3"/>
      <c r="I102" s="3">
        <v>1000</v>
      </c>
      <c r="J102" s="3">
        <v>1000</v>
      </c>
      <c r="K102" s="3"/>
      <c r="L102" s="3">
        <v>180</v>
      </c>
      <c r="M102" s="3"/>
      <c r="N102" s="3"/>
      <c r="O102" s="3"/>
      <c r="P102" s="3"/>
    </row>
    <row r="103" spans="1:16" ht="30.75" customHeight="1" x14ac:dyDescent="0.25">
      <c r="A103" s="6">
        <v>98</v>
      </c>
      <c r="B103" s="3" t="s">
        <v>471</v>
      </c>
      <c r="C103" s="3" t="s">
        <v>376</v>
      </c>
      <c r="D103" s="3">
        <v>30</v>
      </c>
      <c r="E103" s="15" t="s">
        <v>68</v>
      </c>
      <c r="F103" s="3">
        <v>30</v>
      </c>
      <c r="G103" s="3">
        <v>1.5</v>
      </c>
      <c r="H103" s="3">
        <v>36</v>
      </c>
      <c r="I103" s="3"/>
      <c r="J103" s="3"/>
      <c r="K103" s="3"/>
      <c r="L103" s="3"/>
      <c r="M103" s="3"/>
      <c r="N103" s="3"/>
      <c r="O103" s="3"/>
      <c r="P103" s="3"/>
    </row>
    <row r="104" spans="1:16" ht="30.75" customHeight="1" x14ac:dyDescent="0.25">
      <c r="A104" s="3">
        <v>99</v>
      </c>
      <c r="B104" s="3" t="s">
        <v>472</v>
      </c>
      <c r="C104" s="3"/>
      <c r="D104" s="3"/>
      <c r="E104" s="15" t="s">
        <v>31</v>
      </c>
      <c r="F104" s="3">
        <v>100</v>
      </c>
      <c r="G104" s="3">
        <v>1</v>
      </c>
      <c r="H104" s="3">
        <v>36</v>
      </c>
      <c r="I104" s="3"/>
      <c r="J104" s="3"/>
      <c r="K104" s="3"/>
      <c r="L104" s="3"/>
      <c r="M104" s="3"/>
      <c r="N104" s="3"/>
      <c r="O104" s="3"/>
      <c r="P104" s="3"/>
    </row>
    <row r="105" spans="1:16" ht="30.75" customHeight="1" x14ac:dyDescent="0.25">
      <c r="A105" s="6">
        <v>100</v>
      </c>
      <c r="B105" s="3" t="s">
        <v>473</v>
      </c>
      <c r="C105" s="3" t="s">
        <v>376</v>
      </c>
      <c r="D105" s="3">
        <v>20</v>
      </c>
      <c r="E105" s="15"/>
      <c r="F105" s="3"/>
      <c r="G105" s="3">
        <v>0.04</v>
      </c>
      <c r="H105" s="3">
        <v>42</v>
      </c>
      <c r="I105" s="3"/>
      <c r="J105" s="3"/>
      <c r="K105" s="3"/>
      <c r="L105" s="3"/>
      <c r="M105" s="3"/>
      <c r="N105" s="3"/>
      <c r="O105" s="3"/>
      <c r="P105" s="3"/>
    </row>
    <row r="106" spans="1:16" ht="30.75" customHeight="1" x14ac:dyDescent="0.25">
      <c r="A106" s="3">
        <v>101</v>
      </c>
      <c r="B106" s="3" t="s">
        <v>474</v>
      </c>
      <c r="C106" s="3"/>
      <c r="D106" s="3"/>
      <c r="E106" s="15" t="s">
        <v>475</v>
      </c>
      <c r="F106" s="3" t="s">
        <v>106</v>
      </c>
      <c r="G106" s="3"/>
      <c r="H106" s="3"/>
      <c r="I106" s="3"/>
      <c r="J106" s="3"/>
      <c r="K106" s="3"/>
      <c r="L106" s="3"/>
      <c r="M106" s="3"/>
      <c r="N106" s="3"/>
      <c r="O106" s="3"/>
      <c r="P106" s="3"/>
    </row>
    <row r="107" spans="1:16" ht="30.75" customHeight="1" x14ac:dyDescent="0.25">
      <c r="A107" s="6">
        <v>102</v>
      </c>
      <c r="B107" s="3" t="s">
        <v>237</v>
      </c>
      <c r="C107" s="3" t="s">
        <v>376</v>
      </c>
      <c r="D107" s="3">
        <v>10</v>
      </c>
      <c r="E107" s="15"/>
      <c r="F107" s="3"/>
      <c r="G107" s="3"/>
      <c r="H107" s="3"/>
      <c r="I107" s="3"/>
      <c r="J107" s="3"/>
      <c r="K107" s="3"/>
      <c r="L107" s="3"/>
      <c r="M107" s="3">
        <v>200</v>
      </c>
      <c r="N107" s="3">
        <v>200</v>
      </c>
      <c r="O107" s="3"/>
      <c r="P107" s="3">
        <v>96</v>
      </c>
    </row>
    <row r="108" spans="1:16" ht="24.95" customHeight="1" x14ac:dyDescent="0.25">
      <c r="A108" s="3">
        <v>103</v>
      </c>
      <c r="B108" s="3" t="s">
        <v>205</v>
      </c>
      <c r="C108" s="3" t="s">
        <v>376</v>
      </c>
      <c r="D108" s="3">
        <v>20</v>
      </c>
      <c r="E108" s="15"/>
      <c r="F108" s="3"/>
      <c r="G108" s="3"/>
      <c r="H108" s="3"/>
      <c r="I108" s="3"/>
      <c r="J108" s="3"/>
      <c r="K108" s="3"/>
      <c r="L108" s="3"/>
      <c r="M108" s="3"/>
      <c r="N108" s="3"/>
      <c r="O108" s="3"/>
      <c r="P108" s="3"/>
    </row>
    <row r="109" spans="1:16" ht="33" customHeight="1" x14ac:dyDescent="0.25">
      <c r="A109" s="6"/>
      <c r="B109" s="3" t="s">
        <v>802</v>
      </c>
      <c r="C109" s="3"/>
      <c r="D109" s="3"/>
      <c r="E109" s="15"/>
      <c r="F109" s="3"/>
      <c r="G109" s="3">
        <v>4</v>
      </c>
      <c r="H109" s="3">
        <v>36</v>
      </c>
      <c r="I109" s="3"/>
      <c r="J109" s="3"/>
      <c r="K109" s="3"/>
      <c r="L109" s="3"/>
      <c r="M109" s="3"/>
      <c r="N109" s="3"/>
      <c r="O109" s="3"/>
      <c r="P109" s="3"/>
    </row>
    <row r="110" spans="1:16" ht="33" customHeight="1" x14ac:dyDescent="0.25">
      <c r="A110" s="6"/>
      <c r="B110" s="3" t="s">
        <v>338</v>
      </c>
      <c r="C110" s="3"/>
      <c r="D110" s="3"/>
      <c r="E110" s="15"/>
      <c r="F110" s="3"/>
      <c r="G110" s="3">
        <v>3.5</v>
      </c>
      <c r="H110" s="3">
        <v>48</v>
      </c>
      <c r="I110" s="3"/>
      <c r="J110" s="3"/>
      <c r="K110" s="3"/>
      <c r="L110" s="3"/>
      <c r="M110" s="3"/>
      <c r="N110" s="3"/>
      <c r="O110" s="3"/>
      <c r="P110" s="3"/>
    </row>
    <row r="111" spans="1:16" ht="33" customHeight="1" x14ac:dyDescent="0.25">
      <c r="A111" s="6"/>
      <c r="B111" s="3" t="s">
        <v>611</v>
      </c>
      <c r="C111" s="3"/>
      <c r="D111" s="3"/>
      <c r="E111" s="15"/>
      <c r="F111" s="3"/>
      <c r="G111" s="3">
        <v>3</v>
      </c>
      <c r="H111" s="3">
        <v>42</v>
      </c>
      <c r="I111" s="3"/>
      <c r="J111" s="3"/>
      <c r="K111" s="3"/>
      <c r="L111" s="3"/>
      <c r="M111" s="3"/>
      <c r="N111" s="3"/>
      <c r="O111" s="3"/>
      <c r="P111" s="3"/>
    </row>
    <row r="112" spans="1:16" ht="33" customHeight="1" x14ac:dyDescent="0.25">
      <c r="A112" s="6"/>
      <c r="B112" s="3" t="s">
        <v>803</v>
      </c>
      <c r="C112" s="3"/>
      <c r="D112" s="3"/>
      <c r="E112" s="15"/>
      <c r="F112" s="3"/>
      <c r="G112" s="3">
        <v>3</v>
      </c>
      <c r="H112" s="3">
        <v>36</v>
      </c>
      <c r="I112" s="3"/>
      <c r="J112" s="3"/>
      <c r="K112" s="3"/>
      <c r="L112" s="3"/>
      <c r="M112" s="3"/>
      <c r="N112" s="3"/>
      <c r="O112" s="3"/>
      <c r="P112" s="3"/>
    </row>
    <row r="113" spans="1:16" ht="24.95" customHeight="1" x14ac:dyDescent="0.25">
      <c r="A113" s="3"/>
      <c r="B113" s="3" t="s">
        <v>804</v>
      </c>
      <c r="C113" s="3"/>
      <c r="D113" s="3"/>
      <c r="E113" s="15"/>
      <c r="F113" s="3"/>
      <c r="G113" s="3">
        <v>2.5</v>
      </c>
      <c r="H113" s="3">
        <v>36</v>
      </c>
      <c r="I113" s="3"/>
      <c r="J113" s="3"/>
      <c r="K113" s="3"/>
      <c r="L113" s="3"/>
      <c r="M113" s="3"/>
      <c r="N113" s="3"/>
      <c r="O113" s="3"/>
      <c r="P113" s="3"/>
    </row>
    <row r="114" spans="1:16" ht="24.95" customHeight="1" x14ac:dyDescent="0.25">
      <c r="A114" s="48"/>
      <c r="B114" s="48" t="s">
        <v>1667</v>
      </c>
      <c r="C114" s="48"/>
      <c r="D114" s="48"/>
      <c r="E114" s="49"/>
      <c r="F114" s="48"/>
      <c r="G114" s="48">
        <v>3.2</v>
      </c>
      <c r="H114" s="48">
        <v>36</v>
      </c>
      <c r="I114" s="48"/>
      <c r="J114" s="48"/>
      <c r="K114" s="48"/>
      <c r="L114" s="48"/>
      <c r="M114" s="48"/>
      <c r="N114" s="48"/>
      <c r="O114" s="48"/>
      <c r="P114" s="48"/>
    </row>
    <row r="115" spans="1:16" ht="24.95" customHeight="1" x14ac:dyDescent="0.25">
      <c r="A115" s="48"/>
      <c r="B115" s="48" t="s">
        <v>251</v>
      </c>
      <c r="C115" s="48"/>
      <c r="D115" s="48"/>
      <c r="E115" s="49"/>
      <c r="F115" s="48"/>
      <c r="G115" s="48">
        <v>1</v>
      </c>
      <c r="H115" s="48">
        <v>36</v>
      </c>
      <c r="I115" s="48"/>
      <c r="J115" s="48"/>
      <c r="K115" s="48"/>
      <c r="L115" s="48"/>
      <c r="M115" s="48"/>
      <c r="N115" s="48"/>
      <c r="O115" s="48"/>
      <c r="P115" s="48"/>
    </row>
    <row r="116" spans="1:16" ht="24.95" customHeight="1" x14ac:dyDescent="0.25">
      <c r="A116" s="48"/>
      <c r="B116" s="48" t="s">
        <v>1668</v>
      </c>
      <c r="C116" s="48"/>
      <c r="D116" s="48"/>
      <c r="E116" s="49"/>
      <c r="F116" s="48"/>
      <c r="G116" s="48">
        <v>1.3</v>
      </c>
      <c r="H116" s="48">
        <v>36</v>
      </c>
      <c r="I116" s="48"/>
      <c r="J116" s="48"/>
      <c r="K116" s="48"/>
      <c r="L116" s="48"/>
      <c r="M116" s="48"/>
      <c r="N116" s="48"/>
      <c r="O116" s="48"/>
      <c r="P116" s="48"/>
    </row>
    <row r="117" spans="1:16" ht="24.95" customHeight="1" x14ac:dyDescent="0.25">
      <c r="A117" s="48"/>
      <c r="B117" s="48"/>
      <c r="C117" s="48"/>
      <c r="D117" s="48"/>
      <c r="E117" s="49"/>
      <c r="F117" s="48"/>
      <c r="G117" s="48"/>
      <c r="H117" s="48"/>
      <c r="I117" s="48"/>
      <c r="J117" s="48"/>
      <c r="K117" s="48"/>
      <c r="L117" s="48"/>
      <c r="M117" s="48"/>
      <c r="N117" s="48"/>
      <c r="O117" s="48"/>
      <c r="P117" s="48"/>
    </row>
    <row r="118" spans="1:16" s="10" customFormat="1" ht="24.95" customHeight="1" x14ac:dyDescent="0.2">
      <c r="A118" s="14"/>
      <c r="B118" s="14" t="s">
        <v>12</v>
      </c>
      <c r="C118" s="14"/>
      <c r="D118" s="14"/>
      <c r="E118" s="14"/>
      <c r="F118" s="14"/>
      <c r="G118" s="14">
        <f>SUM(G6:G116)</f>
        <v>205.98000000000002</v>
      </c>
      <c r="H118" s="14"/>
      <c r="I118" s="14">
        <f>SUM(I6:I113)</f>
        <v>3200</v>
      </c>
      <c r="J118" s="14">
        <f t="shared" ref="J118:K118" si="0">SUM(J6:J113)</f>
        <v>3100</v>
      </c>
      <c r="K118" s="14">
        <f t="shared" si="0"/>
        <v>100</v>
      </c>
      <c r="L118" s="14"/>
      <c r="M118" s="14">
        <f>SUM(M6:M113)</f>
        <v>15370</v>
      </c>
      <c r="N118" s="14">
        <f>SUM(N6:N113)</f>
        <v>15370</v>
      </c>
      <c r="O118" s="14">
        <f>SUM(O6:O113)</f>
        <v>0</v>
      </c>
      <c r="P118" s="14"/>
    </row>
    <row r="119" spans="1:16" x14ac:dyDescent="0.25">
      <c r="J119" s="319" t="s">
        <v>1369</v>
      </c>
      <c r="K119" s="319"/>
      <c r="L119" s="319"/>
      <c r="M119" s="319"/>
      <c r="N119" s="319"/>
      <c r="O119" s="319"/>
      <c r="P119" s="319"/>
    </row>
    <row r="120" spans="1:16" x14ac:dyDescent="0.25">
      <c r="A120" s="297" t="s">
        <v>18</v>
      </c>
      <c r="B120" s="297"/>
      <c r="C120" s="297"/>
      <c r="D120" s="297"/>
      <c r="E120" s="297"/>
      <c r="F120" s="297"/>
      <c r="G120" s="297"/>
      <c r="J120" s="297" t="s">
        <v>9</v>
      </c>
      <c r="K120" s="297"/>
      <c r="L120" s="297"/>
      <c r="M120" s="297"/>
      <c r="N120" s="297"/>
      <c r="O120" s="297"/>
      <c r="P120" s="297"/>
    </row>
  </sheetData>
  <autoFilter ref="B1:B120"/>
  <mergeCells count="24">
    <mergeCell ref="N4:O4"/>
    <mergeCell ref="J119:P119"/>
    <mergeCell ref="J120:P120"/>
    <mergeCell ref="I4:I5"/>
    <mergeCell ref="A120:G120"/>
    <mergeCell ref="J4:K4"/>
    <mergeCell ref="L4:L5"/>
    <mergeCell ref="M4:M5"/>
    <mergeCell ref="A1:G1"/>
    <mergeCell ref="A2:P2"/>
    <mergeCell ref="A3:A5"/>
    <mergeCell ref="B3:B5"/>
    <mergeCell ref="C3:D3"/>
    <mergeCell ref="E3:F3"/>
    <mergeCell ref="G3:H3"/>
    <mergeCell ref="I3:L3"/>
    <mergeCell ref="M3:P3"/>
    <mergeCell ref="C4:C5"/>
    <mergeCell ref="P4:P5"/>
    <mergeCell ref="D4:D5"/>
    <mergeCell ref="E4:E5"/>
    <mergeCell ref="F4:F5"/>
    <mergeCell ref="G4:G5"/>
    <mergeCell ref="H4:H5"/>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topLeftCell="A29" workbookViewId="0">
      <selection activeCell="G64" sqref="G64"/>
    </sheetView>
  </sheetViews>
  <sheetFormatPr defaultColWidth="9.140625" defaultRowHeight="15" x14ac:dyDescent="0.25"/>
  <cols>
    <col min="1" max="1" width="5.85546875" style="2" customWidth="1"/>
    <col min="2" max="2" width="21.42578125" style="2" customWidth="1"/>
    <col min="3" max="3" width="11.28515625" style="2" customWidth="1"/>
    <col min="4" max="4" width="9" style="2" customWidth="1"/>
    <col min="5" max="5" width="9.85546875" style="2" customWidth="1"/>
    <col min="6" max="6" width="7.5703125" style="2" customWidth="1"/>
    <col min="7" max="7" width="13.7109375" style="2" customWidth="1"/>
    <col min="8" max="8" width="11.140625" style="2" customWidth="1"/>
    <col min="9" max="9" width="8.42578125" style="2" customWidth="1"/>
    <col min="10" max="10" width="7.28515625" style="2" customWidth="1"/>
    <col min="11" max="11" width="7.42578125" style="2" customWidth="1"/>
    <col min="12" max="12" width="8.42578125" style="2" customWidth="1"/>
    <col min="13" max="13" width="8.140625" style="2" customWidth="1"/>
    <col min="14" max="14" width="9.140625" style="2"/>
    <col min="15" max="15" width="7.42578125" style="2" customWidth="1"/>
    <col min="16" max="16" width="8" style="2" customWidth="1"/>
    <col min="17" max="16384" width="9.140625" style="2"/>
  </cols>
  <sheetData>
    <row r="1" spans="1:16" x14ac:dyDescent="0.25">
      <c r="A1" s="297" t="s">
        <v>482</v>
      </c>
      <c r="B1" s="297"/>
      <c r="C1" s="297"/>
      <c r="D1" s="297"/>
      <c r="E1" s="297"/>
      <c r="F1" s="297"/>
      <c r="G1" s="297"/>
      <c r="H1" s="22"/>
    </row>
    <row r="2" spans="1:16" x14ac:dyDescent="0.25">
      <c r="A2" s="296" t="s">
        <v>17</v>
      </c>
      <c r="B2" s="296"/>
      <c r="C2" s="296"/>
      <c r="D2" s="296"/>
      <c r="E2" s="296"/>
      <c r="F2" s="296"/>
      <c r="G2" s="296"/>
      <c r="H2" s="296"/>
      <c r="I2" s="296"/>
      <c r="J2" s="296"/>
      <c r="K2" s="296"/>
      <c r="L2" s="296"/>
      <c r="M2" s="296"/>
      <c r="N2" s="296"/>
      <c r="O2" s="296"/>
      <c r="P2" s="296"/>
    </row>
    <row r="3" spans="1:16" s="1" customFormat="1" ht="46.5" customHeight="1" x14ac:dyDescent="0.25">
      <c r="A3" s="298" t="s">
        <v>0</v>
      </c>
      <c r="B3" s="298" t="s">
        <v>1</v>
      </c>
      <c r="C3" s="290" t="s">
        <v>16</v>
      </c>
      <c r="D3" s="291"/>
      <c r="E3" s="292" t="s">
        <v>20</v>
      </c>
      <c r="F3" s="293"/>
      <c r="G3" s="307" t="s">
        <v>15</v>
      </c>
      <c r="H3" s="308"/>
      <c r="I3" s="307" t="s">
        <v>7</v>
      </c>
      <c r="J3" s="308"/>
      <c r="K3" s="308"/>
      <c r="L3" s="308"/>
      <c r="M3" s="303" t="s">
        <v>8</v>
      </c>
      <c r="N3" s="304"/>
      <c r="O3" s="304"/>
      <c r="P3" s="305"/>
    </row>
    <row r="4" spans="1:16" s="1" customFormat="1" x14ac:dyDescent="0.25">
      <c r="A4" s="299"/>
      <c r="B4" s="299"/>
      <c r="C4" s="294" t="s">
        <v>19</v>
      </c>
      <c r="D4" s="294" t="s">
        <v>13</v>
      </c>
      <c r="E4" s="306" t="s">
        <v>14</v>
      </c>
      <c r="F4" s="294" t="s">
        <v>13</v>
      </c>
      <c r="G4" s="301" t="s">
        <v>6</v>
      </c>
      <c r="H4" s="301" t="s">
        <v>11</v>
      </c>
      <c r="I4" s="301" t="s">
        <v>5</v>
      </c>
      <c r="J4" s="289" t="s">
        <v>2</v>
      </c>
      <c r="K4" s="289"/>
      <c r="L4" s="288" t="s">
        <v>10</v>
      </c>
      <c r="M4" s="301" t="s">
        <v>5</v>
      </c>
      <c r="N4" s="289" t="s">
        <v>2</v>
      </c>
      <c r="O4" s="289"/>
      <c r="P4" s="301" t="s">
        <v>11</v>
      </c>
    </row>
    <row r="5" spans="1:16" s="1" customFormat="1" ht="75" x14ac:dyDescent="0.25">
      <c r="A5" s="300"/>
      <c r="B5" s="300"/>
      <c r="C5" s="295"/>
      <c r="D5" s="295"/>
      <c r="E5" s="295"/>
      <c r="F5" s="295"/>
      <c r="G5" s="302"/>
      <c r="H5" s="302"/>
      <c r="I5" s="302"/>
      <c r="J5" s="31" t="s">
        <v>4</v>
      </c>
      <c r="K5" s="31" t="s">
        <v>3</v>
      </c>
      <c r="L5" s="289"/>
      <c r="M5" s="302"/>
      <c r="N5" s="31" t="s">
        <v>4</v>
      </c>
      <c r="O5" s="31" t="s">
        <v>3</v>
      </c>
      <c r="P5" s="302"/>
    </row>
    <row r="6" spans="1:16" x14ac:dyDescent="0.25">
      <c r="A6" s="3">
        <v>1</v>
      </c>
      <c r="B6" s="3" t="s">
        <v>483</v>
      </c>
      <c r="C6" s="3"/>
      <c r="D6" s="3"/>
      <c r="E6" s="3"/>
      <c r="F6" s="3"/>
      <c r="G6" s="3">
        <v>2</v>
      </c>
      <c r="H6" s="3">
        <v>36</v>
      </c>
      <c r="I6" s="3"/>
      <c r="J6" s="3"/>
      <c r="K6" s="3"/>
      <c r="L6" s="3"/>
      <c r="M6" s="3"/>
      <c r="N6" s="3"/>
      <c r="O6" s="3"/>
      <c r="P6" s="3"/>
    </row>
    <row r="7" spans="1:16" x14ac:dyDescent="0.25">
      <c r="A7" s="6">
        <v>2</v>
      </c>
      <c r="B7" s="3" t="s">
        <v>484</v>
      </c>
      <c r="C7" s="3"/>
      <c r="D7" s="3"/>
      <c r="E7" s="3"/>
      <c r="F7" s="3"/>
      <c r="G7" s="3">
        <v>0.1</v>
      </c>
      <c r="H7" s="3">
        <v>30</v>
      </c>
      <c r="I7" s="3"/>
      <c r="J7" s="3"/>
      <c r="K7" s="3"/>
      <c r="L7" s="3"/>
      <c r="M7" s="3"/>
      <c r="N7" s="3"/>
      <c r="O7" s="3"/>
      <c r="P7" s="3"/>
    </row>
    <row r="8" spans="1:16" x14ac:dyDescent="0.25">
      <c r="A8" s="3">
        <v>3</v>
      </c>
      <c r="B8" s="3" t="s">
        <v>485</v>
      </c>
      <c r="C8" s="3"/>
      <c r="D8" s="3"/>
      <c r="E8" s="3"/>
      <c r="F8" s="3"/>
      <c r="G8" s="3">
        <v>0.25</v>
      </c>
      <c r="H8" s="3">
        <v>36</v>
      </c>
      <c r="I8" s="3"/>
      <c r="J8" s="3"/>
      <c r="K8" s="3"/>
      <c r="L8" s="3"/>
      <c r="M8" s="3"/>
      <c r="N8" s="3"/>
      <c r="O8" s="3"/>
      <c r="P8" s="3"/>
    </row>
    <row r="9" spans="1:16" x14ac:dyDescent="0.25">
      <c r="A9" s="6">
        <v>4</v>
      </c>
      <c r="B9" s="3" t="s">
        <v>486</v>
      </c>
      <c r="C9" s="3"/>
      <c r="D9" s="3"/>
      <c r="E9" s="3"/>
      <c r="F9" s="3"/>
      <c r="G9" s="3">
        <v>0.3</v>
      </c>
      <c r="H9" s="3">
        <v>36</v>
      </c>
      <c r="I9" s="3"/>
      <c r="J9" s="3"/>
      <c r="K9" s="3"/>
      <c r="L9" s="3"/>
      <c r="M9" s="3"/>
      <c r="N9" s="3"/>
      <c r="O9" s="3"/>
      <c r="P9" s="3"/>
    </row>
    <row r="10" spans="1:16" x14ac:dyDescent="0.25">
      <c r="A10" s="3">
        <v>5</v>
      </c>
      <c r="B10" s="3" t="s">
        <v>487</v>
      </c>
      <c r="C10" s="3"/>
      <c r="D10" s="3"/>
      <c r="E10" s="3"/>
      <c r="F10" s="3"/>
      <c r="G10" s="3">
        <v>1.6</v>
      </c>
      <c r="H10" s="3">
        <v>24</v>
      </c>
      <c r="I10" s="3"/>
      <c r="J10" s="3"/>
      <c r="K10" s="3"/>
      <c r="L10" s="3"/>
      <c r="M10" s="3"/>
      <c r="N10" s="3"/>
      <c r="O10" s="3"/>
      <c r="P10" s="3"/>
    </row>
    <row r="11" spans="1:16" x14ac:dyDescent="0.25">
      <c r="A11" s="6">
        <v>6</v>
      </c>
      <c r="B11" s="3" t="s">
        <v>488</v>
      </c>
      <c r="C11" s="3"/>
      <c r="D11" s="3"/>
      <c r="E11" s="3"/>
      <c r="F11" s="3"/>
      <c r="G11" s="3">
        <v>0.16</v>
      </c>
      <c r="H11" s="3">
        <v>12</v>
      </c>
      <c r="I11" s="3"/>
      <c r="J11" s="3"/>
      <c r="K11" s="3"/>
      <c r="L11" s="3"/>
      <c r="M11" s="3"/>
      <c r="N11" s="3"/>
      <c r="O11" s="3"/>
      <c r="P11" s="3"/>
    </row>
    <row r="12" spans="1:16" x14ac:dyDescent="0.25">
      <c r="A12" s="3">
        <v>7</v>
      </c>
      <c r="B12" s="3" t="s">
        <v>489</v>
      </c>
      <c r="C12" s="3"/>
      <c r="D12" s="3"/>
      <c r="E12" s="3"/>
      <c r="F12" s="3"/>
      <c r="G12" s="3">
        <v>0.27</v>
      </c>
      <c r="H12" s="3">
        <v>36</v>
      </c>
      <c r="I12" s="3"/>
      <c r="J12" s="3"/>
      <c r="K12" s="3"/>
      <c r="L12" s="3"/>
      <c r="M12" s="3"/>
      <c r="N12" s="3"/>
      <c r="O12" s="3"/>
      <c r="P12" s="3"/>
    </row>
    <row r="13" spans="1:16" x14ac:dyDescent="0.25">
      <c r="A13" s="6">
        <v>8</v>
      </c>
      <c r="B13" s="3" t="s">
        <v>490</v>
      </c>
      <c r="C13" s="3"/>
      <c r="D13" s="3"/>
      <c r="E13" s="3"/>
      <c r="F13" s="3"/>
      <c r="G13" s="3">
        <v>1.5</v>
      </c>
      <c r="H13" s="3">
        <v>36</v>
      </c>
      <c r="I13" s="3"/>
      <c r="J13" s="3"/>
      <c r="K13" s="3"/>
      <c r="L13" s="3"/>
      <c r="M13" s="3"/>
      <c r="N13" s="3"/>
      <c r="O13" s="3"/>
      <c r="P13" s="3"/>
    </row>
    <row r="14" spans="1:16" x14ac:dyDescent="0.25">
      <c r="A14" s="3">
        <v>9</v>
      </c>
      <c r="B14" s="3" t="s">
        <v>338</v>
      </c>
      <c r="C14" s="3"/>
      <c r="D14" s="3"/>
      <c r="E14" s="3"/>
      <c r="F14" s="3"/>
      <c r="G14" s="3">
        <v>0.5</v>
      </c>
      <c r="H14" s="3">
        <v>36</v>
      </c>
      <c r="I14" s="3"/>
      <c r="J14" s="3"/>
      <c r="K14" s="3"/>
      <c r="L14" s="3"/>
      <c r="M14" s="3"/>
      <c r="N14" s="3"/>
      <c r="O14" s="3"/>
      <c r="P14" s="3"/>
    </row>
    <row r="15" spans="1:16" x14ac:dyDescent="0.25">
      <c r="A15" s="6">
        <v>10</v>
      </c>
      <c r="B15" s="3" t="s">
        <v>491</v>
      </c>
      <c r="C15" s="3"/>
      <c r="D15" s="3"/>
      <c r="E15" s="3"/>
      <c r="F15" s="3"/>
      <c r="G15" s="3">
        <v>0.2</v>
      </c>
      <c r="H15" s="3">
        <v>24</v>
      </c>
      <c r="I15" s="3"/>
      <c r="J15" s="3"/>
      <c r="K15" s="3"/>
      <c r="L15" s="3"/>
      <c r="M15" s="3"/>
      <c r="N15" s="3"/>
      <c r="O15" s="3"/>
      <c r="P15" s="3"/>
    </row>
    <row r="16" spans="1:16" x14ac:dyDescent="0.25">
      <c r="A16" s="3">
        <v>11</v>
      </c>
      <c r="B16" s="3" t="s">
        <v>492</v>
      </c>
      <c r="C16" s="3"/>
      <c r="D16" s="3"/>
      <c r="E16" s="3"/>
      <c r="F16" s="3"/>
      <c r="G16" s="3">
        <v>0.35</v>
      </c>
      <c r="H16" s="3">
        <v>30</v>
      </c>
      <c r="I16" s="3"/>
      <c r="J16" s="3"/>
      <c r="K16" s="3"/>
      <c r="L16" s="3"/>
      <c r="M16" s="3"/>
      <c r="N16" s="3"/>
      <c r="O16" s="3"/>
      <c r="P16" s="3"/>
    </row>
    <row r="17" spans="1:16" x14ac:dyDescent="0.25">
      <c r="A17" s="6">
        <v>12</v>
      </c>
      <c r="B17" s="3" t="s">
        <v>493</v>
      </c>
      <c r="C17" s="3"/>
      <c r="D17" s="3"/>
      <c r="E17" s="3"/>
      <c r="F17" s="3"/>
      <c r="G17" s="3">
        <v>0.6</v>
      </c>
      <c r="H17" s="3">
        <v>24</v>
      </c>
      <c r="I17" s="3"/>
      <c r="J17" s="3"/>
      <c r="K17" s="3"/>
      <c r="L17" s="3"/>
      <c r="M17" s="3"/>
      <c r="N17" s="3"/>
      <c r="O17" s="3"/>
      <c r="P17" s="3"/>
    </row>
    <row r="18" spans="1:16" x14ac:dyDescent="0.25">
      <c r="A18" s="3">
        <v>13</v>
      </c>
      <c r="B18" s="3" t="s">
        <v>494</v>
      </c>
      <c r="C18" s="3"/>
      <c r="D18" s="3"/>
      <c r="E18" s="3"/>
      <c r="F18" s="3"/>
      <c r="G18" s="3">
        <v>0.25</v>
      </c>
      <c r="H18" s="3">
        <v>24</v>
      </c>
      <c r="I18" s="3"/>
      <c r="J18" s="3"/>
      <c r="K18" s="3"/>
      <c r="L18" s="3"/>
      <c r="M18" s="3"/>
      <c r="N18" s="3"/>
      <c r="O18" s="3"/>
      <c r="P18" s="3"/>
    </row>
    <row r="19" spans="1:16" x14ac:dyDescent="0.25">
      <c r="A19" s="6">
        <v>14</v>
      </c>
      <c r="B19" s="3" t="s">
        <v>495</v>
      </c>
      <c r="C19" s="3"/>
      <c r="D19" s="3"/>
      <c r="E19" s="3"/>
      <c r="F19" s="3"/>
      <c r="G19" s="3">
        <v>2</v>
      </c>
      <c r="H19" s="3">
        <v>24</v>
      </c>
      <c r="I19" s="3"/>
      <c r="J19" s="3"/>
      <c r="K19" s="3"/>
      <c r="L19" s="3"/>
      <c r="M19" s="3"/>
      <c r="N19" s="3"/>
      <c r="O19" s="3"/>
      <c r="P19" s="3"/>
    </row>
    <row r="20" spans="1:16" x14ac:dyDescent="0.25">
      <c r="A20" s="3">
        <v>15</v>
      </c>
      <c r="B20" s="3" t="s">
        <v>496</v>
      </c>
      <c r="C20" s="3"/>
      <c r="D20" s="3"/>
      <c r="E20" s="3"/>
      <c r="F20" s="3"/>
      <c r="G20" s="3">
        <v>0.3</v>
      </c>
      <c r="H20" s="3">
        <v>36</v>
      </c>
      <c r="I20" s="3"/>
      <c r="J20" s="3"/>
      <c r="K20" s="3"/>
      <c r="L20" s="3"/>
      <c r="M20" s="3"/>
      <c r="N20" s="3"/>
      <c r="O20" s="3"/>
      <c r="P20" s="3"/>
    </row>
    <row r="21" spans="1:16" x14ac:dyDescent="0.25">
      <c r="A21" s="6">
        <v>16</v>
      </c>
      <c r="B21" s="3" t="s">
        <v>497</v>
      </c>
      <c r="C21" s="3"/>
      <c r="D21" s="3"/>
      <c r="E21" s="3"/>
      <c r="F21" s="3"/>
      <c r="G21" s="3">
        <v>0.3</v>
      </c>
      <c r="H21" s="3">
        <v>36</v>
      </c>
      <c r="I21" s="3"/>
      <c r="J21" s="3"/>
      <c r="K21" s="3"/>
      <c r="L21" s="3"/>
      <c r="M21" s="3"/>
      <c r="N21" s="3"/>
      <c r="O21" s="3"/>
      <c r="P21" s="3"/>
    </row>
    <row r="22" spans="1:16" x14ac:dyDescent="0.25">
      <c r="A22" s="3">
        <v>17</v>
      </c>
      <c r="B22" s="3" t="s">
        <v>498</v>
      </c>
      <c r="C22" s="3"/>
      <c r="D22" s="3"/>
      <c r="E22" s="3"/>
      <c r="F22" s="3"/>
      <c r="G22" s="3">
        <v>1.55</v>
      </c>
      <c r="H22" s="3">
        <v>36</v>
      </c>
      <c r="I22" s="3"/>
      <c r="J22" s="3"/>
      <c r="K22" s="3"/>
      <c r="L22" s="3"/>
      <c r="M22" s="3"/>
      <c r="N22" s="3"/>
      <c r="O22" s="3"/>
      <c r="P22" s="3"/>
    </row>
    <row r="23" spans="1:16" x14ac:dyDescent="0.25">
      <c r="A23" s="6">
        <v>18</v>
      </c>
      <c r="B23" s="3" t="s">
        <v>499</v>
      </c>
      <c r="C23" s="3"/>
      <c r="D23" s="3"/>
      <c r="E23" s="3"/>
      <c r="F23" s="3"/>
      <c r="G23" s="3">
        <v>0.3</v>
      </c>
      <c r="H23" s="3">
        <v>30</v>
      </c>
      <c r="I23" s="3"/>
      <c r="J23" s="3"/>
      <c r="K23" s="3"/>
      <c r="L23" s="3"/>
      <c r="M23" s="3"/>
      <c r="N23" s="3"/>
      <c r="O23" s="3"/>
      <c r="P23" s="3"/>
    </row>
    <row r="24" spans="1:16" x14ac:dyDescent="0.25">
      <c r="A24" s="3">
        <v>19</v>
      </c>
      <c r="B24" s="3" t="s">
        <v>500</v>
      </c>
      <c r="C24" s="3"/>
      <c r="D24" s="3"/>
      <c r="E24" s="3"/>
      <c r="F24" s="3"/>
      <c r="G24" s="3">
        <v>1</v>
      </c>
      <c r="H24" s="3">
        <v>42</v>
      </c>
      <c r="I24" s="3"/>
      <c r="J24" s="3"/>
      <c r="K24" s="3"/>
      <c r="L24" s="3"/>
      <c r="M24" s="3"/>
      <c r="N24" s="3"/>
      <c r="O24" s="3"/>
      <c r="P24" s="3"/>
    </row>
    <row r="25" spans="1:16" x14ac:dyDescent="0.25">
      <c r="A25" s="6">
        <v>20</v>
      </c>
      <c r="B25" s="3" t="s">
        <v>501</v>
      </c>
      <c r="C25" s="3"/>
      <c r="D25" s="3"/>
      <c r="E25" s="3"/>
      <c r="F25" s="3"/>
      <c r="G25" s="3">
        <v>2.7</v>
      </c>
      <c r="H25" s="3">
        <v>36</v>
      </c>
      <c r="I25" s="3"/>
      <c r="J25" s="3"/>
      <c r="K25" s="3"/>
      <c r="L25" s="3"/>
      <c r="M25" s="3"/>
      <c r="N25" s="3"/>
      <c r="O25" s="3"/>
      <c r="P25" s="3"/>
    </row>
    <row r="26" spans="1:16" x14ac:dyDescent="0.25">
      <c r="A26" s="3">
        <v>21</v>
      </c>
      <c r="B26" s="3" t="s">
        <v>502</v>
      </c>
      <c r="C26" s="3"/>
      <c r="D26" s="3"/>
      <c r="E26" s="3"/>
      <c r="F26" s="3"/>
      <c r="G26" s="3">
        <v>3</v>
      </c>
      <c r="H26" s="3">
        <v>30</v>
      </c>
      <c r="I26" s="3"/>
      <c r="J26" s="3"/>
      <c r="K26" s="3"/>
      <c r="L26" s="3"/>
      <c r="M26" s="3"/>
      <c r="N26" s="3"/>
      <c r="O26" s="3"/>
      <c r="P26" s="3"/>
    </row>
    <row r="27" spans="1:16" x14ac:dyDescent="0.25">
      <c r="A27" s="6">
        <v>22</v>
      </c>
      <c r="B27" s="3" t="s">
        <v>503</v>
      </c>
      <c r="C27" s="3"/>
      <c r="D27" s="3"/>
      <c r="E27" s="3"/>
      <c r="F27" s="3"/>
      <c r="G27" s="3">
        <v>2</v>
      </c>
      <c r="H27" s="3">
        <v>42</v>
      </c>
      <c r="I27" s="3"/>
      <c r="J27" s="3"/>
      <c r="K27" s="3"/>
      <c r="L27" s="3"/>
      <c r="M27" s="3"/>
      <c r="N27" s="3"/>
      <c r="O27" s="3"/>
      <c r="P27" s="3"/>
    </row>
    <row r="28" spans="1:16" x14ac:dyDescent="0.25">
      <c r="A28" s="3">
        <v>23</v>
      </c>
      <c r="B28" s="3" t="s">
        <v>504</v>
      </c>
      <c r="C28" s="3"/>
      <c r="D28" s="3"/>
      <c r="E28" s="3"/>
      <c r="F28" s="3"/>
      <c r="G28" s="3">
        <v>0.4</v>
      </c>
      <c r="H28" s="3">
        <v>24</v>
      </c>
      <c r="I28" s="3"/>
      <c r="J28" s="3"/>
      <c r="K28" s="3"/>
      <c r="L28" s="3"/>
      <c r="M28" s="3"/>
      <c r="N28" s="3"/>
      <c r="O28" s="3"/>
      <c r="P28" s="3"/>
    </row>
    <row r="29" spans="1:16" x14ac:dyDescent="0.25">
      <c r="A29" s="6">
        <v>24</v>
      </c>
      <c r="B29" s="3" t="s">
        <v>505</v>
      </c>
      <c r="C29" s="3"/>
      <c r="D29" s="3"/>
      <c r="E29" s="3"/>
      <c r="F29" s="3"/>
      <c r="G29" s="3">
        <v>3</v>
      </c>
      <c r="H29" s="3">
        <v>36</v>
      </c>
      <c r="I29" s="3"/>
      <c r="J29" s="3"/>
      <c r="K29" s="3"/>
      <c r="L29" s="3"/>
      <c r="M29" s="3"/>
      <c r="N29" s="3"/>
      <c r="O29" s="3"/>
      <c r="P29" s="3"/>
    </row>
    <row r="30" spans="1:16" x14ac:dyDescent="0.25">
      <c r="A30" s="3">
        <v>25</v>
      </c>
      <c r="B30" s="3" t="s">
        <v>506</v>
      </c>
      <c r="C30" s="3"/>
      <c r="D30" s="3"/>
      <c r="E30" s="3"/>
      <c r="F30" s="3"/>
      <c r="G30" s="3">
        <v>2</v>
      </c>
      <c r="H30" s="3">
        <v>36</v>
      </c>
      <c r="I30" s="3"/>
      <c r="J30" s="3"/>
      <c r="K30" s="3"/>
      <c r="L30" s="3"/>
      <c r="M30" s="3"/>
      <c r="N30" s="3"/>
      <c r="O30" s="3"/>
      <c r="P30" s="3"/>
    </row>
    <row r="31" spans="1:16" x14ac:dyDescent="0.25">
      <c r="A31" s="6">
        <v>26</v>
      </c>
      <c r="B31" s="3" t="s">
        <v>507</v>
      </c>
      <c r="C31" s="3" t="s">
        <v>376</v>
      </c>
      <c r="D31" s="3">
        <v>20</v>
      </c>
      <c r="E31" s="3"/>
      <c r="F31" s="3"/>
      <c r="G31" s="3"/>
      <c r="H31" s="3"/>
      <c r="I31" s="3"/>
      <c r="J31" s="3"/>
      <c r="K31" s="3"/>
      <c r="L31" s="3"/>
      <c r="M31" s="3"/>
      <c r="N31" s="3"/>
      <c r="O31" s="3"/>
      <c r="P31" s="3"/>
    </row>
    <row r="32" spans="1:16" x14ac:dyDescent="0.25">
      <c r="A32" s="3">
        <v>27</v>
      </c>
      <c r="B32" s="3" t="s">
        <v>508</v>
      </c>
      <c r="C32" s="3"/>
      <c r="D32" s="3"/>
      <c r="E32" s="3" t="s">
        <v>31</v>
      </c>
      <c r="F32" s="3">
        <v>50</v>
      </c>
      <c r="G32" s="3"/>
      <c r="H32" s="3"/>
      <c r="I32" s="3"/>
      <c r="J32" s="3"/>
      <c r="K32" s="3"/>
      <c r="L32" s="3"/>
      <c r="M32" s="3">
        <v>100</v>
      </c>
      <c r="N32" s="3">
        <v>100</v>
      </c>
      <c r="O32" s="3"/>
      <c r="P32" s="3">
        <v>90</v>
      </c>
    </row>
    <row r="33" spans="1:16" x14ac:dyDescent="0.25">
      <c r="A33" s="6">
        <v>28</v>
      </c>
      <c r="B33" s="3" t="s">
        <v>509</v>
      </c>
      <c r="C33" s="3"/>
      <c r="D33" s="3"/>
      <c r="E33" s="3"/>
      <c r="F33" s="3"/>
      <c r="G33" s="3"/>
      <c r="H33" s="3"/>
      <c r="I33" s="3"/>
      <c r="J33" s="3"/>
      <c r="K33" s="3"/>
      <c r="L33" s="3"/>
      <c r="M33" s="3"/>
      <c r="N33" s="3"/>
      <c r="O33" s="3"/>
      <c r="P33" s="3"/>
    </row>
    <row r="34" spans="1:16" x14ac:dyDescent="0.25">
      <c r="A34" s="3">
        <v>29</v>
      </c>
      <c r="B34" s="3" t="s">
        <v>510</v>
      </c>
      <c r="C34" s="3"/>
      <c r="D34" s="3"/>
      <c r="E34" s="3"/>
      <c r="F34" s="3"/>
      <c r="G34" s="3">
        <v>2.5</v>
      </c>
      <c r="H34" s="3">
        <v>36</v>
      </c>
      <c r="I34" s="3"/>
      <c r="J34" s="3"/>
      <c r="K34" s="3"/>
      <c r="L34" s="3"/>
      <c r="M34" s="3"/>
      <c r="N34" s="3"/>
      <c r="O34" s="3"/>
      <c r="P34" s="3"/>
    </row>
    <row r="35" spans="1:16" x14ac:dyDescent="0.25">
      <c r="A35" s="6">
        <v>30</v>
      </c>
      <c r="B35" s="3" t="s">
        <v>511</v>
      </c>
      <c r="C35" s="3"/>
      <c r="D35" s="3"/>
      <c r="E35" s="3"/>
      <c r="F35" s="3"/>
      <c r="G35" s="3">
        <v>0.5</v>
      </c>
      <c r="H35" s="3">
        <v>12</v>
      </c>
      <c r="I35" s="3"/>
      <c r="J35" s="3"/>
      <c r="K35" s="3"/>
      <c r="L35" s="3"/>
      <c r="M35" s="3"/>
      <c r="N35" s="3"/>
      <c r="O35" s="3"/>
      <c r="P35" s="3"/>
    </row>
    <row r="36" spans="1:16" x14ac:dyDescent="0.25">
      <c r="A36" s="3">
        <v>31</v>
      </c>
      <c r="B36" s="3" t="s">
        <v>512</v>
      </c>
      <c r="C36" s="3"/>
      <c r="D36" s="3"/>
      <c r="E36" s="3"/>
      <c r="F36" s="3"/>
      <c r="G36" s="3">
        <v>1.5</v>
      </c>
      <c r="H36" s="3">
        <v>36</v>
      </c>
      <c r="I36" s="3"/>
      <c r="J36" s="3"/>
      <c r="K36" s="3"/>
      <c r="L36" s="3"/>
      <c r="M36" s="3"/>
      <c r="N36" s="3"/>
      <c r="O36" s="3"/>
      <c r="P36" s="3"/>
    </row>
    <row r="37" spans="1:16" x14ac:dyDescent="0.25">
      <c r="A37" s="6">
        <v>32</v>
      </c>
      <c r="B37" s="3" t="s">
        <v>513</v>
      </c>
      <c r="C37" s="3"/>
      <c r="D37" s="3"/>
      <c r="E37" s="3"/>
      <c r="F37" s="3"/>
      <c r="G37" s="3">
        <v>2</v>
      </c>
      <c r="H37" s="3">
        <v>24</v>
      </c>
      <c r="I37" s="3"/>
      <c r="J37" s="3"/>
      <c r="K37" s="3"/>
      <c r="L37" s="3"/>
      <c r="M37" s="3"/>
      <c r="N37" s="3"/>
      <c r="O37" s="3"/>
      <c r="P37" s="3"/>
    </row>
    <row r="38" spans="1:16" x14ac:dyDescent="0.25">
      <c r="A38" s="3">
        <v>33</v>
      </c>
      <c r="B38" s="3" t="s">
        <v>514</v>
      </c>
      <c r="C38" s="3"/>
      <c r="D38" s="3"/>
      <c r="E38" s="3"/>
      <c r="F38" s="3"/>
      <c r="G38" s="3">
        <v>0.5</v>
      </c>
      <c r="H38" s="3">
        <v>18</v>
      </c>
      <c r="I38" s="3"/>
      <c r="J38" s="3"/>
      <c r="K38" s="3"/>
      <c r="L38" s="3"/>
      <c r="M38" s="3"/>
      <c r="N38" s="3"/>
      <c r="O38" s="3"/>
      <c r="P38" s="3"/>
    </row>
    <row r="39" spans="1:16" x14ac:dyDescent="0.25">
      <c r="A39" s="6">
        <v>34</v>
      </c>
      <c r="B39" s="3" t="s">
        <v>515</v>
      </c>
      <c r="C39" s="3"/>
      <c r="D39" s="3"/>
      <c r="E39" s="3"/>
      <c r="F39" s="3"/>
      <c r="G39" s="3">
        <v>1.7</v>
      </c>
      <c r="H39" s="3">
        <v>24</v>
      </c>
      <c r="I39" s="3"/>
      <c r="J39" s="3"/>
      <c r="K39" s="3"/>
      <c r="L39" s="3"/>
      <c r="M39" s="3"/>
      <c r="N39" s="3"/>
      <c r="O39" s="3"/>
      <c r="P39" s="3"/>
    </row>
    <row r="40" spans="1:16" s="47" customFormat="1" x14ac:dyDescent="0.25">
      <c r="A40" s="21">
        <v>35</v>
      </c>
      <c r="B40" s="21" t="s">
        <v>516</v>
      </c>
      <c r="C40" s="21"/>
      <c r="D40" s="21"/>
      <c r="E40" s="21"/>
      <c r="F40" s="21"/>
      <c r="G40" s="21">
        <v>0.08</v>
      </c>
      <c r="H40" s="21">
        <v>24</v>
      </c>
      <c r="I40" s="21"/>
      <c r="J40" s="21"/>
      <c r="K40" s="21"/>
      <c r="L40" s="21"/>
      <c r="M40" s="21"/>
      <c r="N40" s="21"/>
      <c r="O40" s="21"/>
      <c r="P40" s="21"/>
    </row>
    <row r="41" spans="1:16" x14ac:dyDescent="0.25">
      <c r="A41" s="6">
        <v>36</v>
      </c>
      <c r="B41" s="3" t="s">
        <v>517</v>
      </c>
      <c r="C41" s="3"/>
      <c r="D41" s="3"/>
      <c r="E41" s="3"/>
      <c r="F41" s="3"/>
      <c r="G41" s="3">
        <v>0.4</v>
      </c>
      <c r="H41" s="3">
        <v>24</v>
      </c>
      <c r="I41" s="3"/>
      <c r="J41" s="3"/>
      <c r="K41" s="3"/>
      <c r="L41" s="3"/>
      <c r="M41" s="3"/>
      <c r="N41" s="3"/>
      <c r="O41" s="3"/>
      <c r="P41" s="3"/>
    </row>
    <row r="42" spans="1:16" x14ac:dyDescent="0.25">
      <c r="A42" s="3">
        <v>37</v>
      </c>
      <c r="B42" s="3" t="s">
        <v>518</v>
      </c>
      <c r="C42" s="3"/>
      <c r="D42" s="3"/>
      <c r="E42" s="3"/>
      <c r="F42" s="3"/>
      <c r="G42" s="3">
        <v>1</v>
      </c>
      <c r="H42" s="3">
        <v>24</v>
      </c>
      <c r="I42" s="3"/>
      <c r="J42" s="3"/>
      <c r="K42" s="3"/>
      <c r="L42" s="3"/>
      <c r="M42" s="3"/>
      <c r="N42" s="3"/>
      <c r="O42" s="3"/>
      <c r="P42" s="3"/>
    </row>
    <row r="43" spans="1:16" x14ac:dyDescent="0.25">
      <c r="A43" s="6">
        <v>38</v>
      </c>
      <c r="B43" s="3" t="s">
        <v>28</v>
      </c>
      <c r="C43" s="3"/>
      <c r="D43" s="3"/>
      <c r="E43" s="3"/>
      <c r="F43" s="3"/>
      <c r="G43" s="3">
        <v>1.2</v>
      </c>
      <c r="H43" s="3">
        <v>12</v>
      </c>
      <c r="I43" s="3"/>
      <c r="J43" s="3"/>
      <c r="K43" s="3"/>
      <c r="L43" s="3"/>
      <c r="M43" s="3"/>
      <c r="N43" s="3"/>
      <c r="O43" s="3"/>
      <c r="P43" s="3"/>
    </row>
    <row r="44" spans="1:16" x14ac:dyDescent="0.25">
      <c r="A44" s="3">
        <v>39</v>
      </c>
      <c r="B44" s="3" t="s">
        <v>519</v>
      </c>
      <c r="C44" s="3"/>
      <c r="D44" s="3"/>
      <c r="E44" s="3"/>
      <c r="F44" s="3"/>
      <c r="G44" s="3">
        <v>0.45</v>
      </c>
      <c r="H44" s="3">
        <v>36</v>
      </c>
      <c r="I44" s="3"/>
      <c r="J44" s="3"/>
      <c r="K44" s="3"/>
      <c r="L44" s="3"/>
      <c r="M44" s="3"/>
      <c r="N44" s="3"/>
      <c r="O44" s="3"/>
      <c r="P44" s="3"/>
    </row>
    <row r="45" spans="1:16" x14ac:dyDescent="0.25">
      <c r="A45" s="6">
        <v>40</v>
      </c>
      <c r="B45" s="3" t="s">
        <v>306</v>
      </c>
      <c r="C45" s="3"/>
      <c r="D45" s="3"/>
      <c r="E45" s="3"/>
      <c r="F45" s="3"/>
      <c r="G45" s="3">
        <v>1.5</v>
      </c>
      <c r="H45" s="3">
        <v>30</v>
      </c>
      <c r="I45" s="3"/>
      <c r="J45" s="3"/>
      <c r="K45" s="3"/>
      <c r="L45" s="3"/>
      <c r="M45" s="3"/>
      <c r="N45" s="3"/>
      <c r="O45" s="3"/>
      <c r="P45" s="3"/>
    </row>
    <row r="46" spans="1:16" x14ac:dyDescent="0.25">
      <c r="A46" s="3">
        <v>41</v>
      </c>
      <c r="B46" s="3" t="s">
        <v>520</v>
      </c>
      <c r="C46" s="3"/>
      <c r="D46" s="3"/>
      <c r="E46" s="3"/>
      <c r="F46" s="3"/>
      <c r="G46" s="3">
        <v>0.25</v>
      </c>
      <c r="H46" s="3">
        <v>24</v>
      </c>
      <c r="I46" s="3"/>
      <c r="J46" s="3"/>
      <c r="K46" s="3"/>
      <c r="L46" s="3"/>
      <c r="M46" s="3"/>
      <c r="N46" s="3"/>
      <c r="O46" s="3"/>
      <c r="P46" s="3"/>
    </row>
    <row r="47" spans="1:16" x14ac:dyDescent="0.25">
      <c r="A47" s="6">
        <v>42</v>
      </c>
      <c r="B47" s="3" t="s">
        <v>521</v>
      </c>
      <c r="C47" s="3"/>
      <c r="D47" s="3"/>
      <c r="E47" s="3"/>
      <c r="F47" s="3"/>
      <c r="G47" s="3">
        <v>2</v>
      </c>
      <c r="H47" s="3">
        <v>24</v>
      </c>
      <c r="I47" s="3"/>
      <c r="J47" s="3"/>
      <c r="K47" s="3"/>
      <c r="L47" s="3"/>
      <c r="M47" s="3"/>
      <c r="N47" s="3"/>
      <c r="O47" s="3"/>
      <c r="P47" s="3"/>
    </row>
    <row r="48" spans="1:16" x14ac:dyDescent="0.25">
      <c r="A48" s="3">
        <v>43</v>
      </c>
      <c r="B48" s="3" t="s">
        <v>522</v>
      </c>
      <c r="C48" s="3" t="s">
        <v>376</v>
      </c>
      <c r="D48" s="3">
        <v>80</v>
      </c>
      <c r="E48" s="3" t="s">
        <v>523</v>
      </c>
      <c r="F48" s="3">
        <v>100</v>
      </c>
      <c r="G48" s="3"/>
      <c r="H48" s="3"/>
      <c r="I48" s="3"/>
      <c r="J48" s="3"/>
      <c r="K48" s="3"/>
      <c r="L48" s="3"/>
      <c r="M48" s="3"/>
      <c r="N48" s="3"/>
      <c r="O48" s="3"/>
      <c r="P48" s="3"/>
    </row>
    <row r="49" spans="1:16" x14ac:dyDescent="0.25">
      <c r="A49" s="6">
        <v>44</v>
      </c>
      <c r="B49" s="3" t="s">
        <v>524</v>
      </c>
      <c r="C49" s="3"/>
      <c r="D49" s="3"/>
      <c r="E49" s="3"/>
      <c r="F49" s="3"/>
      <c r="G49" s="3">
        <v>1.9</v>
      </c>
      <c r="H49" s="3">
        <v>24</v>
      </c>
      <c r="I49" s="3"/>
      <c r="J49" s="3"/>
      <c r="K49" s="3"/>
      <c r="L49" s="3"/>
      <c r="M49" s="3"/>
      <c r="N49" s="3"/>
      <c r="O49" s="3"/>
      <c r="P49" s="3"/>
    </row>
    <row r="50" spans="1:16" x14ac:dyDescent="0.25">
      <c r="A50" s="3">
        <v>45</v>
      </c>
      <c r="B50" s="3" t="s">
        <v>525</v>
      </c>
      <c r="C50" s="3"/>
      <c r="D50" s="3"/>
      <c r="E50" s="3"/>
      <c r="F50" s="3"/>
      <c r="G50" s="3">
        <v>0.27</v>
      </c>
      <c r="H50" s="3">
        <v>36</v>
      </c>
      <c r="I50" s="3"/>
      <c r="J50" s="3"/>
      <c r="K50" s="3"/>
      <c r="L50" s="3"/>
      <c r="M50" s="3"/>
      <c r="N50" s="3"/>
      <c r="O50" s="3"/>
      <c r="P50" s="3"/>
    </row>
    <row r="51" spans="1:16" x14ac:dyDescent="0.25">
      <c r="A51" s="6">
        <v>46</v>
      </c>
      <c r="B51" s="3" t="s">
        <v>526</v>
      </c>
      <c r="C51" s="3"/>
      <c r="D51" s="3"/>
      <c r="E51" s="3"/>
      <c r="F51" s="3"/>
      <c r="G51" s="3">
        <v>2</v>
      </c>
      <c r="H51" s="3">
        <v>24</v>
      </c>
      <c r="I51" s="3"/>
      <c r="J51" s="3"/>
      <c r="K51" s="3"/>
      <c r="L51" s="3"/>
      <c r="M51" s="3"/>
      <c r="N51" s="3"/>
      <c r="O51" s="3"/>
      <c r="P51" s="3"/>
    </row>
    <row r="52" spans="1:16" x14ac:dyDescent="0.25">
      <c r="A52" s="3">
        <v>47</v>
      </c>
      <c r="B52" s="3" t="s">
        <v>527</v>
      </c>
      <c r="C52" s="3"/>
      <c r="D52" s="3"/>
      <c r="E52" s="3"/>
      <c r="F52" s="3"/>
      <c r="G52" s="3">
        <v>0.3</v>
      </c>
      <c r="H52" s="3">
        <v>36</v>
      </c>
      <c r="I52" s="3"/>
      <c r="J52" s="3"/>
      <c r="K52" s="3"/>
      <c r="L52" s="3"/>
      <c r="M52" s="3"/>
      <c r="N52" s="3"/>
      <c r="O52" s="3"/>
      <c r="P52" s="3"/>
    </row>
    <row r="53" spans="1:16" x14ac:dyDescent="0.25">
      <c r="A53" s="6">
        <v>48</v>
      </c>
      <c r="B53" s="3" t="s">
        <v>528</v>
      </c>
      <c r="C53" s="3"/>
      <c r="D53" s="3"/>
      <c r="E53" s="3"/>
      <c r="F53" s="3"/>
      <c r="G53" s="3">
        <v>1</v>
      </c>
      <c r="H53" s="3">
        <v>36</v>
      </c>
      <c r="I53" s="3"/>
      <c r="J53" s="3"/>
      <c r="K53" s="3"/>
      <c r="L53" s="3"/>
      <c r="M53" s="3"/>
      <c r="N53" s="3"/>
      <c r="O53" s="3"/>
      <c r="P53" s="3"/>
    </row>
    <row r="54" spans="1:16" x14ac:dyDescent="0.25">
      <c r="A54" s="3">
        <v>49</v>
      </c>
      <c r="B54" s="3" t="s">
        <v>529</v>
      </c>
      <c r="C54" s="3"/>
      <c r="D54" s="3"/>
      <c r="E54" s="3"/>
      <c r="F54" s="3"/>
      <c r="G54" s="3">
        <v>0.46</v>
      </c>
      <c r="H54" s="3">
        <v>24</v>
      </c>
      <c r="I54" s="3"/>
      <c r="J54" s="3"/>
      <c r="K54" s="3"/>
      <c r="L54" s="3"/>
      <c r="M54" s="3"/>
      <c r="N54" s="3"/>
      <c r="O54" s="3"/>
      <c r="P54" s="3"/>
    </row>
    <row r="55" spans="1:16" x14ac:dyDescent="0.25">
      <c r="A55" s="6">
        <v>50</v>
      </c>
      <c r="B55" s="3" t="s">
        <v>530</v>
      </c>
      <c r="C55" s="3"/>
      <c r="D55" s="3"/>
      <c r="E55" s="3"/>
      <c r="F55" s="3"/>
      <c r="G55" s="3">
        <v>0.05</v>
      </c>
      <c r="H55" s="3">
        <v>12</v>
      </c>
      <c r="I55" s="3"/>
      <c r="J55" s="3"/>
      <c r="K55" s="3"/>
      <c r="L55" s="3"/>
      <c r="M55" s="3"/>
      <c r="N55" s="3"/>
      <c r="O55" s="3"/>
      <c r="P55" s="3"/>
    </row>
    <row r="56" spans="1:16" x14ac:dyDescent="0.25">
      <c r="A56" s="3">
        <v>51</v>
      </c>
      <c r="B56" s="3" t="s">
        <v>531</v>
      </c>
      <c r="C56" s="3"/>
      <c r="D56" s="3"/>
      <c r="E56" s="3"/>
      <c r="F56" s="3"/>
      <c r="G56" s="3">
        <v>0.1</v>
      </c>
      <c r="H56" s="3">
        <v>36</v>
      </c>
      <c r="I56" s="3"/>
      <c r="J56" s="3"/>
      <c r="K56" s="3"/>
      <c r="L56" s="3"/>
      <c r="M56" s="3"/>
      <c r="N56" s="3"/>
      <c r="O56" s="3"/>
      <c r="P56" s="3"/>
    </row>
    <row r="57" spans="1:16" x14ac:dyDescent="0.25">
      <c r="A57" s="6">
        <v>52</v>
      </c>
      <c r="B57" s="3" t="s">
        <v>532</v>
      </c>
      <c r="C57" s="3"/>
      <c r="D57" s="3"/>
      <c r="E57" s="3"/>
      <c r="F57" s="3"/>
      <c r="G57" s="3">
        <v>1.5</v>
      </c>
      <c r="H57" s="3">
        <v>24</v>
      </c>
      <c r="I57" s="3"/>
      <c r="J57" s="3"/>
      <c r="K57" s="3"/>
      <c r="L57" s="3"/>
      <c r="M57" s="3"/>
      <c r="N57" s="3"/>
      <c r="O57" s="3"/>
      <c r="P57" s="3"/>
    </row>
    <row r="58" spans="1:16" x14ac:dyDescent="0.25">
      <c r="A58" s="3">
        <v>53</v>
      </c>
      <c r="B58" s="3" t="s">
        <v>533</v>
      </c>
      <c r="C58" s="3"/>
      <c r="D58" s="3"/>
      <c r="E58" s="3"/>
      <c r="F58" s="3"/>
      <c r="G58" s="3">
        <v>0.3</v>
      </c>
      <c r="H58" s="3">
        <v>36</v>
      </c>
      <c r="I58" s="3"/>
      <c r="J58" s="3"/>
      <c r="K58" s="3"/>
      <c r="L58" s="3"/>
      <c r="M58" s="3"/>
      <c r="N58" s="3"/>
      <c r="O58" s="3"/>
      <c r="P58" s="3"/>
    </row>
    <row r="59" spans="1:16" x14ac:dyDescent="0.25">
      <c r="A59" s="6">
        <v>54</v>
      </c>
      <c r="B59" s="3" t="s">
        <v>534</v>
      </c>
      <c r="C59" s="3" t="s">
        <v>376</v>
      </c>
      <c r="D59" s="3">
        <v>15</v>
      </c>
      <c r="E59" s="3"/>
      <c r="F59" s="3"/>
      <c r="G59" s="3"/>
      <c r="H59" s="3"/>
      <c r="I59" s="3"/>
      <c r="J59" s="3"/>
      <c r="K59" s="3"/>
      <c r="L59" s="3"/>
      <c r="M59" s="3"/>
      <c r="N59" s="3"/>
      <c r="O59" s="3"/>
      <c r="P59" s="3"/>
    </row>
    <row r="60" spans="1:16" x14ac:dyDescent="0.25">
      <c r="A60" s="3">
        <v>55</v>
      </c>
      <c r="B60" s="3" t="s">
        <v>535</v>
      </c>
      <c r="C60" s="3"/>
      <c r="D60" s="3"/>
      <c r="E60" s="3"/>
      <c r="F60" s="3"/>
      <c r="G60" s="3">
        <v>0.15</v>
      </c>
      <c r="H60" s="3">
        <v>36</v>
      </c>
      <c r="I60" s="3"/>
      <c r="J60" s="3"/>
      <c r="K60" s="3"/>
      <c r="L60" s="3"/>
      <c r="M60" s="3"/>
      <c r="N60" s="3"/>
      <c r="O60" s="3"/>
      <c r="P60" s="3"/>
    </row>
    <row r="61" spans="1:16" x14ac:dyDescent="0.25">
      <c r="A61" s="6">
        <v>56</v>
      </c>
      <c r="B61" s="3" t="s">
        <v>293</v>
      </c>
      <c r="C61" s="3"/>
      <c r="D61" s="3"/>
      <c r="E61" s="3"/>
      <c r="F61" s="3"/>
      <c r="G61" s="3">
        <v>0.1</v>
      </c>
      <c r="H61" s="3">
        <v>12</v>
      </c>
      <c r="I61" s="3"/>
      <c r="J61" s="3"/>
      <c r="K61" s="3"/>
      <c r="L61" s="3"/>
      <c r="M61" s="3"/>
      <c r="N61" s="3"/>
      <c r="O61" s="3"/>
      <c r="P61" s="3"/>
    </row>
    <row r="62" spans="1:16" x14ac:dyDescent="0.25">
      <c r="A62" s="3">
        <v>57</v>
      </c>
      <c r="B62" s="3" t="s">
        <v>536</v>
      </c>
      <c r="C62" s="3"/>
      <c r="D62" s="3"/>
      <c r="E62" s="3"/>
      <c r="F62" s="3"/>
      <c r="G62" s="3">
        <v>0.37</v>
      </c>
      <c r="H62" s="3">
        <v>24</v>
      </c>
      <c r="I62" s="3"/>
      <c r="J62" s="3"/>
      <c r="K62" s="3"/>
      <c r="L62" s="3"/>
      <c r="M62" s="3"/>
      <c r="N62" s="3"/>
      <c r="O62" s="3"/>
      <c r="P62" s="3"/>
    </row>
    <row r="63" spans="1:16" x14ac:dyDescent="0.25">
      <c r="A63" s="6">
        <v>58</v>
      </c>
      <c r="B63" s="3" t="s">
        <v>805</v>
      </c>
      <c r="C63" s="3"/>
      <c r="D63" s="3"/>
      <c r="E63" s="3"/>
      <c r="F63" s="3"/>
      <c r="G63" s="3">
        <v>0.7</v>
      </c>
      <c r="H63" s="3">
        <v>36</v>
      </c>
      <c r="I63" s="3"/>
      <c r="J63" s="3"/>
      <c r="K63" s="3"/>
      <c r="L63" s="3"/>
      <c r="M63" s="3"/>
      <c r="N63" s="3"/>
      <c r="O63" s="3"/>
      <c r="P63" s="3"/>
    </row>
    <row r="64" spans="1:16" s="61" customFormat="1" ht="14.25" x14ac:dyDescent="0.2">
      <c r="A64" s="14"/>
      <c r="B64" s="72" t="s">
        <v>1368</v>
      </c>
      <c r="C64" s="72"/>
      <c r="D64" s="72"/>
      <c r="E64" s="72"/>
      <c r="F64" s="72"/>
      <c r="G64" s="72" t="e">
        <f>SUM(G:G6:G63)</f>
        <v>#NAME?</v>
      </c>
      <c r="H64" s="72">
        <f t="shared" ref="H64:L64" si="0">SUM(H6:H63)</f>
        <v>1536</v>
      </c>
      <c r="I64" s="72">
        <f t="shared" si="0"/>
        <v>0</v>
      </c>
      <c r="J64" s="72">
        <f t="shared" si="0"/>
        <v>0</v>
      </c>
      <c r="K64" s="72">
        <f t="shared" si="0"/>
        <v>0</v>
      </c>
      <c r="L64" s="72">
        <f t="shared" si="0"/>
        <v>0</v>
      </c>
      <c r="M64" s="72">
        <f>SUM(M6:M63)</f>
        <v>100</v>
      </c>
      <c r="N64" s="72">
        <f>SUM(N6:N63)</f>
        <v>100</v>
      </c>
      <c r="O64" s="72">
        <f>SUM(O6:O63)</f>
        <v>0</v>
      </c>
      <c r="P64" s="72"/>
    </row>
    <row r="65" spans="1:16" x14ac:dyDescent="0.25">
      <c r="J65" s="317" t="s">
        <v>1369</v>
      </c>
      <c r="K65" s="317"/>
      <c r="L65" s="317"/>
      <c r="M65" s="317"/>
      <c r="N65" s="317"/>
      <c r="O65" s="317"/>
      <c r="P65" s="317"/>
    </row>
    <row r="66" spans="1:16" x14ac:dyDescent="0.25">
      <c r="A66" s="297" t="s">
        <v>18</v>
      </c>
      <c r="B66" s="297"/>
      <c r="C66" s="297"/>
      <c r="D66" s="297"/>
      <c r="E66" s="297"/>
      <c r="F66" s="297"/>
      <c r="G66" s="297"/>
      <c r="J66" s="297" t="s">
        <v>9</v>
      </c>
      <c r="K66" s="297"/>
      <c r="L66" s="297"/>
      <c r="M66" s="297"/>
      <c r="N66" s="297"/>
      <c r="O66" s="297"/>
      <c r="P66" s="297"/>
    </row>
  </sheetData>
  <autoFilter ref="B1:B66"/>
  <mergeCells count="24">
    <mergeCell ref="A1:G1"/>
    <mergeCell ref="A2:P2"/>
    <mergeCell ref="A3:A5"/>
    <mergeCell ref="B3:B5"/>
    <mergeCell ref="C3:D3"/>
    <mergeCell ref="E3:F3"/>
    <mergeCell ref="G3:H3"/>
    <mergeCell ref="I3:L3"/>
    <mergeCell ref="M3:P3"/>
    <mergeCell ref="C4:C5"/>
    <mergeCell ref="P4:P5"/>
    <mergeCell ref="A66:G66"/>
    <mergeCell ref="J4:K4"/>
    <mergeCell ref="L4:L5"/>
    <mergeCell ref="M4:M5"/>
    <mergeCell ref="N4:O4"/>
    <mergeCell ref="D4:D5"/>
    <mergeCell ref="E4:E5"/>
    <mergeCell ref="F4:F5"/>
    <mergeCell ref="G4:G5"/>
    <mergeCell ref="H4:H5"/>
    <mergeCell ref="I4:I5"/>
    <mergeCell ref="J65:P65"/>
    <mergeCell ref="J66:P66"/>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8"/>
  <sheetViews>
    <sheetView topLeftCell="A52" workbookViewId="0">
      <selection activeCell="I27" sqref="I27"/>
    </sheetView>
  </sheetViews>
  <sheetFormatPr defaultColWidth="9.140625" defaultRowHeight="15" x14ac:dyDescent="0.25"/>
  <cols>
    <col min="1" max="1" width="5.85546875" style="2" customWidth="1"/>
    <col min="2" max="2" width="21.42578125" style="2" customWidth="1"/>
    <col min="3" max="3" width="12.42578125" style="2" customWidth="1"/>
    <col min="4" max="4" width="9" style="2" customWidth="1"/>
    <col min="5" max="5" width="9.85546875" style="2" customWidth="1"/>
    <col min="6" max="6" width="7.5703125" style="2" customWidth="1"/>
    <col min="7" max="7" width="8.42578125" style="2" customWidth="1"/>
    <col min="8" max="8" width="11.140625" style="2" customWidth="1"/>
    <col min="9" max="9" width="8.42578125" style="2" customWidth="1"/>
    <col min="10" max="10" width="7.28515625" style="2" customWidth="1"/>
    <col min="11" max="11" width="7.42578125" style="2" customWidth="1"/>
    <col min="12" max="12" width="8.42578125" style="2" customWidth="1"/>
    <col min="13" max="13" width="8.140625" style="2" customWidth="1"/>
    <col min="14" max="14" width="9.140625" style="2"/>
    <col min="15" max="15" width="7.42578125" style="2" customWidth="1"/>
    <col min="16" max="16" width="8" style="2" customWidth="1"/>
    <col min="17" max="16384" width="9.140625" style="2"/>
  </cols>
  <sheetData>
    <row r="1" spans="1:16" ht="24" customHeight="1" x14ac:dyDescent="0.25">
      <c r="A1" s="297" t="s">
        <v>252</v>
      </c>
      <c r="B1" s="297"/>
      <c r="C1" s="297"/>
      <c r="D1" s="297"/>
      <c r="E1" s="297"/>
      <c r="F1" s="297"/>
      <c r="G1" s="297"/>
      <c r="H1" s="16"/>
    </row>
    <row r="2" spans="1:16" ht="22.5" customHeight="1" x14ac:dyDescent="0.25">
      <c r="A2" s="296" t="s">
        <v>17</v>
      </c>
      <c r="B2" s="296"/>
      <c r="C2" s="296"/>
      <c r="D2" s="296"/>
      <c r="E2" s="296"/>
      <c r="F2" s="296"/>
      <c r="G2" s="296"/>
      <c r="H2" s="296"/>
      <c r="I2" s="296"/>
      <c r="J2" s="296"/>
      <c r="K2" s="296"/>
      <c r="L2" s="296"/>
      <c r="M2" s="296"/>
      <c r="N2" s="296"/>
      <c r="O2" s="296"/>
      <c r="P2" s="296"/>
    </row>
    <row r="3" spans="1:16" s="1" customFormat="1" ht="30" customHeight="1" x14ac:dyDescent="0.25">
      <c r="A3" s="298" t="s">
        <v>0</v>
      </c>
      <c r="B3" s="298" t="s">
        <v>1</v>
      </c>
      <c r="C3" s="290" t="s">
        <v>16</v>
      </c>
      <c r="D3" s="291"/>
      <c r="E3" s="292" t="s">
        <v>20</v>
      </c>
      <c r="F3" s="293"/>
      <c r="G3" s="307" t="s">
        <v>15</v>
      </c>
      <c r="H3" s="308"/>
      <c r="I3" s="307" t="s">
        <v>7</v>
      </c>
      <c r="J3" s="308"/>
      <c r="K3" s="308"/>
      <c r="L3" s="308"/>
      <c r="M3" s="303" t="s">
        <v>8</v>
      </c>
      <c r="N3" s="304"/>
      <c r="O3" s="304"/>
      <c r="P3" s="305"/>
    </row>
    <row r="4" spans="1:16" s="1" customFormat="1" ht="18" customHeight="1" x14ac:dyDescent="0.25">
      <c r="A4" s="299"/>
      <c r="B4" s="299"/>
      <c r="C4" s="294" t="s">
        <v>19</v>
      </c>
      <c r="D4" s="294" t="s">
        <v>13</v>
      </c>
      <c r="E4" s="306" t="s">
        <v>14</v>
      </c>
      <c r="F4" s="294" t="s">
        <v>13</v>
      </c>
      <c r="G4" s="301" t="s">
        <v>6</v>
      </c>
      <c r="H4" s="301" t="s">
        <v>11</v>
      </c>
      <c r="I4" s="301" t="s">
        <v>5</v>
      </c>
      <c r="J4" s="289" t="s">
        <v>2</v>
      </c>
      <c r="K4" s="289"/>
      <c r="L4" s="288" t="s">
        <v>10</v>
      </c>
      <c r="M4" s="301" t="s">
        <v>5</v>
      </c>
      <c r="N4" s="289" t="s">
        <v>2</v>
      </c>
      <c r="O4" s="289"/>
      <c r="P4" s="301" t="s">
        <v>11</v>
      </c>
    </row>
    <row r="5" spans="1:16" s="1" customFormat="1" ht="58.5" customHeight="1" x14ac:dyDescent="0.25">
      <c r="A5" s="300"/>
      <c r="B5" s="300"/>
      <c r="C5" s="295"/>
      <c r="D5" s="295"/>
      <c r="E5" s="295"/>
      <c r="F5" s="295"/>
      <c r="G5" s="302"/>
      <c r="H5" s="302"/>
      <c r="I5" s="302"/>
      <c r="J5" s="17" t="s">
        <v>4</v>
      </c>
      <c r="K5" s="17" t="s">
        <v>3</v>
      </c>
      <c r="L5" s="289"/>
      <c r="M5" s="302"/>
      <c r="N5" s="17" t="s">
        <v>4</v>
      </c>
      <c r="O5" s="17" t="s">
        <v>3</v>
      </c>
      <c r="P5" s="302"/>
    </row>
    <row r="6" spans="1:16" x14ac:dyDescent="0.25">
      <c r="A6" s="3">
        <v>1</v>
      </c>
      <c r="B6" s="3" t="s">
        <v>254</v>
      </c>
      <c r="C6" s="3"/>
      <c r="D6" s="3"/>
      <c r="E6" s="15"/>
      <c r="F6" s="3"/>
      <c r="G6" s="3">
        <v>1.5</v>
      </c>
      <c r="H6" s="3">
        <v>36</v>
      </c>
      <c r="I6" s="3"/>
      <c r="J6" s="3"/>
      <c r="K6" s="3"/>
      <c r="L6" s="3"/>
      <c r="M6" s="3"/>
      <c r="N6" s="3"/>
      <c r="O6" s="3"/>
      <c r="P6" s="3"/>
    </row>
    <row r="7" spans="1:16" x14ac:dyDescent="0.25">
      <c r="A7" s="6">
        <v>2</v>
      </c>
      <c r="B7" s="3" t="s">
        <v>255</v>
      </c>
      <c r="C7" s="3"/>
      <c r="D7" s="3"/>
      <c r="E7" s="15"/>
      <c r="F7" s="3"/>
      <c r="G7" s="3">
        <v>0.2</v>
      </c>
      <c r="H7" s="3">
        <v>36</v>
      </c>
      <c r="I7" s="3"/>
      <c r="J7" s="3"/>
      <c r="K7" s="3"/>
      <c r="L7" s="3"/>
      <c r="M7" s="3"/>
      <c r="N7" s="3"/>
      <c r="O7" s="3"/>
      <c r="P7" s="3"/>
    </row>
    <row r="8" spans="1:16" x14ac:dyDescent="0.25">
      <c r="A8" s="3">
        <v>3</v>
      </c>
      <c r="B8" s="3" t="s">
        <v>256</v>
      </c>
      <c r="C8" s="3"/>
      <c r="D8" s="3"/>
      <c r="E8" s="15"/>
      <c r="F8" s="3"/>
      <c r="G8" s="3">
        <v>2.5</v>
      </c>
      <c r="H8" s="3">
        <v>24</v>
      </c>
      <c r="I8" s="3"/>
      <c r="J8" s="3"/>
      <c r="K8" s="3"/>
      <c r="L8" s="3"/>
      <c r="M8" s="3"/>
      <c r="N8" s="3"/>
      <c r="O8" s="3"/>
      <c r="P8" s="3"/>
    </row>
    <row r="9" spans="1:16" x14ac:dyDescent="0.25">
      <c r="A9" s="6">
        <v>4</v>
      </c>
      <c r="B9" s="3" t="s">
        <v>257</v>
      </c>
      <c r="C9" s="3"/>
      <c r="D9" s="3"/>
      <c r="E9" s="15"/>
      <c r="F9" s="3"/>
      <c r="G9" s="3">
        <v>4</v>
      </c>
      <c r="H9" s="3">
        <v>24</v>
      </c>
      <c r="I9" s="3"/>
      <c r="J9" s="3"/>
      <c r="K9" s="3"/>
      <c r="L9" s="3"/>
      <c r="M9" s="3"/>
      <c r="N9" s="3"/>
      <c r="O9" s="3"/>
      <c r="P9" s="3"/>
    </row>
    <row r="10" spans="1:16" x14ac:dyDescent="0.25">
      <c r="A10" s="3">
        <v>5</v>
      </c>
      <c r="B10" s="3" t="s">
        <v>258</v>
      </c>
      <c r="C10" s="3"/>
      <c r="D10" s="3"/>
      <c r="E10" s="15" t="s">
        <v>161</v>
      </c>
      <c r="F10" s="3">
        <v>26</v>
      </c>
      <c r="G10" s="3"/>
      <c r="H10" s="3"/>
      <c r="I10" s="3"/>
      <c r="J10" s="3"/>
      <c r="K10" s="3"/>
      <c r="L10" s="3"/>
      <c r="M10" s="3"/>
      <c r="N10" s="3"/>
      <c r="O10" s="3"/>
      <c r="P10" s="3"/>
    </row>
    <row r="11" spans="1:16" x14ac:dyDescent="0.25">
      <c r="A11" s="6">
        <v>6</v>
      </c>
      <c r="B11" s="3" t="s">
        <v>194</v>
      </c>
      <c r="C11" s="3"/>
      <c r="D11" s="3"/>
      <c r="E11" s="15"/>
      <c r="F11" s="3"/>
      <c r="G11" s="3">
        <v>0.35</v>
      </c>
      <c r="H11" s="3">
        <v>24</v>
      </c>
      <c r="I11" s="3"/>
      <c r="J11" s="3"/>
      <c r="K11" s="3"/>
      <c r="L11" s="3"/>
      <c r="M11" s="3"/>
      <c r="N11" s="3"/>
      <c r="O11" s="3"/>
      <c r="P11" s="3"/>
    </row>
    <row r="12" spans="1:16" x14ac:dyDescent="0.25">
      <c r="A12" s="3">
        <v>7</v>
      </c>
      <c r="B12" s="3" t="s">
        <v>259</v>
      </c>
      <c r="C12" s="3"/>
      <c r="D12" s="3"/>
      <c r="E12" s="15" t="s">
        <v>31</v>
      </c>
      <c r="F12" s="3">
        <v>100</v>
      </c>
      <c r="G12" s="3"/>
      <c r="H12" s="3"/>
      <c r="I12" s="3"/>
      <c r="J12" s="3"/>
      <c r="K12" s="3"/>
      <c r="L12" s="3"/>
      <c r="M12" s="3"/>
      <c r="N12" s="3"/>
      <c r="O12" s="3"/>
      <c r="P12" s="3"/>
    </row>
    <row r="13" spans="1:16" x14ac:dyDescent="0.25">
      <c r="A13" s="6">
        <v>8</v>
      </c>
      <c r="B13" s="3" t="s">
        <v>260</v>
      </c>
      <c r="C13" s="3"/>
      <c r="D13" s="3"/>
      <c r="E13" s="15"/>
      <c r="F13" s="3"/>
      <c r="G13" s="3">
        <v>1.2</v>
      </c>
      <c r="H13" s="3">
        <v>24</v>
      </c>
      <c r="I13" s="3"/>
      <c r="J13" s="3"/>
      <c r="K13" s="3"/>
      <c r="L13" s="3"/>
      <c r="M13" s="3"/>
      <c r="N13" s="3"/>
      <c r="O13" s="3"/>
      <c r="P13" s="3"/>
    </row>
    <row r="14" spans="1:16" x14ac:dyDescent="0.25">
      <c r="A14" s="3">
        <v>9</v>
      </c>
      <c r="B14" s="3" t="s">
        <v>261</v>
      </c>
      <c r="C14" s="3"/>
      <c r="D14" s="3"/>
      <c r="E14" s="15"/>
      <c r="F14" s="3"/>
      <c r="G14" s="3">
        <v>2.7</v>
      </c>
      <c r="H14" s="3">
        <v>24</v>
      </c>
      <c r="I14" s="3"/>
      <c r="J14" s="3"/>
      <c r="K14" s="3"/>
      <c r="L14" s="3"/>
      <c r="M14" s="3"/>
      <c r="N14" s="3"/>
      <c r="O14" s="3"/>
      <c r="P14" s="3"/>
    </row>
    <row r="15" spans="1:16" x14ac:dyDescent="0.25">
      <c r="A15" s="6">
        <v>10</v>
      </c>
      <c r="B15" s="3" t="s">
        <v>262</v>
      </c>
      <c r="C15" s="3"/>
      <c r="D15" s="3"/>
      <c r="E15" s="15"/>
      <c r="F15" s="3"/>
      <c r="G15" s="3">
        <v>2</v>
      </c>
      <c r="H15" s="3">
        <v>24</v>
      </c>
      <c r="I15" s="3"/>
      <c r="J15" s="3"/>
      <c r="K15" s="3"/>
      <c r="L15" s="3"/>
      <c r="M15" s="3"/>
      <c r="N15" s="3"/>
      <c r="O15" s="3"/>
      <c r="P15" s="3"/>
    </row>
    <row r="16" spans="1:16" x14ac:dyDescent="0.25">
      <c r="A16" s="3">
        <v>11</v>
      </c>
      <c r="B16" s="3" t="s">
        <v>263</v>
      </c>
      <c r="C16" s="3"/>
      <c r="D16" s="3"/>
      <c r="E16" s="15"/>
      <c r="F16" s="3"/>
      <c r="G16" s="3">
        <v>5</v>
      </c>
      <c r="H16" s="3">
        <v>36</v>
      </c>
      <c r="I16" s="3"/>
      <c r="J16" s="3"/>
      <c r="K16" s="3"/>
      <c r="L16" s="3"/>
      <c r="M16" s="3"/>
      <c r="N16" s="3"/>
      <c r="O16" s="3"/>
      <c r="P16" s="3"/>
    </row>
    <row r="17" spans="1:16" x14ac:dyDescent="0.25">
      <c r="A17" s="6">
        <v>12</v>
      </c>
      <c r="B17" s="3" t="s">
        <v>264</v>
      </c>
      <c r="C17" s="3"/>
      <c r="D17" s="3"/>
      <c r="E17" s="15"/>
      <c r="F17" s="3"/>
      <c r="G17" s="3">
        <v>0.05</v>
      </c>
      <c r="H17" s="3">
        <v>36</v>
      </c>
      <c r="I17" s="3"/>
      <c r="J17" s="3"/>
      <c r="K17" s="3"/>
      <c r="L17" s="3"/>
      <c r="M17" s="3">
        <v>110</v>
      </c>
      <c r="N17" s="3">
        <v>110</v>
      </c>
      <c r="O17" s="3"/>
      <c r="P17" s="3">
        <v>360</v>
      </c>
    </row>
    <row r="18" spans="1:16" ht="30" x14ac:dyDescent="0.25">
      <c r="A18" s="3">
        <v>13</v>
      </c>
      <c r="B18" s="3" t="s">
        <v>265</v>
      </c>
      <c r="C18" s="3"/>
      <c r="D18" s="3"/>
      <c r="E18" s="15" t="s">
        <v>68</v>
      </c>
      <c r="F18" s="3">
        <v>50</v>
      </c>
      <c r="G18" s="3"/>
      <c r="H18" s="3"/>
      <c r="I18" s="3"/>
      <c r="J18" s="3"/>
      <c r="K18" s="3"/>
      <c r="L18" s="3"/>
      <c r="M18" s="3">
        <v>200</v>
      </c>
      <c r="N18" s="3">
        <v>200</v>
      </c>
      <c r="O18" s="3"/>
      <c r="P18" s="3">
        <v>24</v>
      </c>
    </row>
    <row r="19" spans="1:16" x14ac:dyDescent="0.25">
      <c r="A19" s="6">
        <v>14</v>
      </c>
      <c r="B19" s="3" t="s">
        <v>266</v>
      </c>
      <c r="C19" s="3"/>
      <c r="D19" s="3"/>
      <c r="E19" s="15" t="s">
        <v>267</v>
      </c>
      <c r="F19" s="3">
        <v>25</v>
      </c>
      <c r="G19" s="3"/>
      <c r="H19" s="3"/>
      <c r="I19" s="3"/>
      <c r="J19" s="3"/>
      <c r="K19" s="3"/>
      <c r="L19" s="3"/>
      <c r="M19" s="3"/>
      <c r="N19" s="3"/>
      <c r="O19" s="3"/>
      <c r="P19" s="3"/>
    </row>
    <row r="20" spans="1:16" x14ac:dyDescent="0.25">
      <c r="A20" s="3">
        <v>15</v>
      </c>
      <c r="B20" s="3" t="s">
        <v>268</v>
      </c>
      <c r="C20" s="3"/>
      <c r="D20" s="3"/>
      <c r="E20" s="15"/>
      <c r="F20" s="3"/>
      <c r="G20" s="3">
        <v>1.3</v>
      </c>
      <c r="H20" s="3">
        <v>48</v>
      </c>
      <c r="I20" s="3"/>
      <c r="J20" s="3"/>
      <c r="K20" s="3"/>
      <c r="L20" s="3"/>
      <c r="M20" s="3"/>
      <c r="N20" s="3"/>
      <c r="O20" s="3"/>
      <c r="P20" s="3"/>
    </row>
    <row r="21" spans="1:16" x14ac:dyDescent="0.25">
      <c r="A21" s="6">
        <v>16</v>
      </c>
      <c r="B21" s="3" t="s">
        <v>269</v>
      </c>
      <c r="C21" s="3" t="s">
        <v>220</v>
      </c>
      <c r="D21" s="3">
        <v>10</v>
      </c>
      <c r="E21" s="15"/>
      <c r="F21" s="3"/>
      <c r="G21" s="3">
        <v>1</v>
      </c>
      <c r="H21" s="3">
        <v>12</v>
      </c>
      <c r="I21" s="3"/>
      <c r="J21" s="3"/>
      <c r="K21" s="3"/>
      <c r="L21" s="3"/>
      <c r="M21" s="3"/>
      <c r="N21" s="3"/>
      <c r="O21" s="3"/>
      <c r="P21" s="3"/>
    </row>
    <row r="22" spans="1:16" x14ac:dyDescent="0.25">
      <c r="A22" s="3">
        <v>17</v>
      </c>
      <c r="B22" s="3" t="s">
        <v>270</v>
      </c>
      <c r="C22" s="3"/>
      <c r="D22" s="3"/>
      <c r="E22" s="15"/>
      <c r="F22" s="3"/>
      <c r="G22" s="3">
        <v>1.5</v>
      </c>
      <c r="H22" s="3">
        <v>48</v>
      </c>
      <c r="I22" s="3">
        <v>330</v>
      </c>
      <c r="J22" s="3">
        <v>330</v>
      </c>
      <c r="K22" s="3"/>
      <c r="L22" s="3">
        <v>60</v>
      </c>
      <c r="M22" s="3"/>
      <c r="N22" s="3"/>
      <c r="O22" s="3"/>
      <c r="P22" s="3"/>
    </row>
    <row r="23" spans="1:16" x14ac:dyDescent="0.25">
      <c r="A23" s="6">
        <v>18</v>
      </c>
      <c r="B23" s="3" t="s">
        <v>271</v>
      </c>
      <c r="C23" s="3"/>
      <c r="D23" s="3"/>
      <c r="E23" s="15" t="s">
        <v>31</v>
      </c>
      <c r="F23" s="3">
        <v>50</v>
      </c>
      <c r="G23" s="3"/>
      <c r="H23" s="3"/>
      <c r="I23" s="3"/>
      <c r="J23" s="3"/>
      <c r="K23" s="3"/>
      <c r="L23" s="3"/>
      <c r="M23" s="3"/>
      <c r="N23" s="3"/>
      <c r="O23" s="3"/>
      <c r="P23" s="3"/>
    </row>
    <row r="24" spans="1:16" x14ac:dyDescent="0.25">
      <c r="A24" s="3">
        <v>19</v>
      </c>
      <c r="B24" s="3" t="s">
        <v>272</v>
      </c>
      <c r="C24" s="3" t="s">
        <v>273</v>
      </c>
      <c r="D24" s="3">
        <v>30</v>
      </c>
      <c r="E24" s="15"/>
      <c r="F24" s="3"/>
      <c r="G24" s="3"/>
      <c r="H24" s="3"/>
      <c r="I24" s="3"/>
      <c r="J24" s="3"/>
      <c r="K24" s="3"/>
      <c r="L24" s="3"/>
      <c r="M24" s="3"/>
      <c r="N24" s="3"/>
      <c r="O24" s="3"/>
      <c r="P24" s="3"/>
    </row>
    <row r="25" spans="1:16" x14ac:dyDescent="0.25">
      <c r="A25" s="6">
        <v>20</v>
      </c>
      <c r="B25" s="3" t="s">
        <v>274</v>
      </c>
      <c r="C25" s="3" t="s">
        <v>273</v>
      </c>
      <c r="D25" s="3">
        <v>50</v>
      </c>
      <c r="E25" s="15"/>
      <c r="F25" s="3"/>
      <c r="G25" s="3">
        <v>0.15</v>
      </c>
      <c r="H25" s="3">
        <v>24</v>
      </c>
      <c r="I25" s="3"/>
      <c r="J25" s="3"/>
      <c r="K25" s="3"/>
      <c r="L25" s="3"/>
      <c r="M25" s="3"/>
      <c r="N25" s="3"/>
      <c r="O25" s="3"/>
      <c r="P25" s="3"/>
    </row>
    <row r="26" spans="1:16" ht="30" x14ac:dyDescent="0.25">
      <c r="A26" s="3">
        <v>21</v>
      </c>
      <c r="B26" s="3" t="s">
        <v>275</v>
      </c>
      <c r="C26" s="3" t="s">
        <v>276</v>
      </c>
      <c r="D26" s="3">
        <v>30</v>
      </c>
      <c r="E26" s="15" t="s">
        <v>68</v>
      </c>
      <c r="F26" s="3">
        <v>100</v>
      </c>
      <c r="G26" s="3">
        <v>2.2999999999999998</v>
      </c>
      <c r="H26" s="3">
        <v>30</v>
      </c>
      <c r="I26" s="3"/>
      <c r="J26" s="3"/>
      <c r="K26" s="3"/>
      <c r="L26" s="3"/>
      <c r="M26" s="3"/>
      <c r="N26" s="3"/>
      <c r="O26" s="3"/>
      <c r="P26" s="3"/>
    </row>
    <row r="27" spans="1:16" x14ac:dyDescent="0.25">
      <c r="A27" s="6">
        <v>22</v>
      </c>
      <c r="B27" s="3" t="s">
        <v>277</v>
      </c>
      <c r="C27" s="3"/>
      <c r="D27" s="3"/>
      <c r="E27" s="15" t="s">
        <v>278</v>
      </c>
      <c r="F27" s="3">
        <v>20</v>
      </c>
      <c r="G27" s="3"/>
      <c r="H27" s="3"/>
      <c r="I27" s="3"/>
      <c r="J27" s="3"/>
      <c r="K27" s="3"/>
      <c r="L27" s="3"/>
      <c r="M27" s="3"/>
      <c r="N27" s="3"/>
      <c r="O27" s="3"/>
      <c r="P27" s="3"/>
    </row>
    <row r="28" spans="1:16" x14ac:dyDescent="0.25">
      <c r="A28" s="3">
        <v>23</v>
      </c>
      <c r="B28" s="3" t="s">
        <v>279</v>
      </c>
      <c r="C28" s="3"/>
      <c r="D28" s="3"/>
      <c r="E28" s="15"/>
      <c r="F28" s="3"/>
      <c r="G28" s="3">
        <v>2.2999999999999998</v>
      </c>
      <c r="H28" s="3">
        <v>48</v>
      </c>
      <c r="I28" s="3"/>
      <c r="J28" s="3"/>
      <c r="K28" s="3"/>
      <c r="L28" s="3"/>
      <c r="M28" s="3"/>
      <c r="N28" s="3"/>
      <c r="O28" s="3"/>
      <c r="P28" s="3"/>
    </row>
    <row r="29" spans="1:16" x14ac:dyDescent="0.25">
      <c r="A29" s="6">
        <v>24</v>
      </c>
      <c r="B29" s="3" t="s">
        <v>280</v>
      </c>
      <c r="C29" s="3" t="s">
        <v>281</v>
      </c>
      <c r="D29" s="3">
        <v>80</v>
      </c>
      <c r="E29" s="15"/>
      <c r="F29" s="3"/>
      <c r="G29" s="3">
        <v>4</v>
      </c>
      <c r="H29" s="3">
        <v>48</v>
      </c>
      <c r="I29" s="3">
        <v>1000</v>
      </c>
      <c r="J29" s="3">
        <v>1000</v>
      </c>
      <c r="K29" s="3"/>
      <c r="L29" s="3">
        <v>60</v>
      </c>
      <c r="M29" s="3"/>
      <c r="N29" s="3"/>
      <c r="O29" s="3"/>
      <c r="P29" s="3"/>
    </row>
    <row r="30" spans="1:16" x14ac:dyDescent="0.25">
      <c r="A30" s="3">
        <v>25</v>
      </c>
      <c r="B30" s="3" t="s">
        <v>282</v>
      </c>
      <c r="C30" s="3" t="s">
        <v>276</v>
      </c>
      <c r="D30" s="3">
        <v>10</v>
      </c>
      <c r="E30" s="15"/>
      <c r="F30" s="3"/>
      <c r="G30" s="3"/>
      <c r="H30" s="3"/>
      <c r="I30" s="3"/>
      <c r="J30" s="3"/>
      <c r="K30" s="3"/>
      <c r="L30" s="3"/>
      <c r="M30" s="3"/>
      <c r="N30" s="3"/>
      <c r="O30" s="3"/>
      <c r="P30" s="3"/>
    </row>
    <row r="31" spans="1:16" ht="30" x14ac:dyDescent="0.25">
      <c r="A31" s="6">
        <v>26</v>
      </c>
      <c r="B31" s="3" t="s">
        <v>283</v>
      </c>
      <c r="C31" s="3" t="s">
        <v>284</v>
      </c>
      <c r="D31" s="3">
        <v>20</v>
      </c>
      <c r="E31" s="15" t="s">
        <v>68</v>
      </c>
      <c r="F31" s="3">
        <v>40</v>
      </c>
      <c r="G31" s="3"/>
      <c r="H31" s="3"/>
      <c r="I31" s="3">
        <v>3500</v>
      </c>
      <c r="J31" s="3">
        <v>3500</v>
      </c>
      <c r="K31" s="3"/>
      <c r="L31" s="3">
        <v>30</v>
      </c>
      <c r="M31" s="3"/>
      <c r="N31" s="3"/>
      <c r="O31" s="3"/>
      <c r="P31" s="3"/>
    </row>
    <row r="32" spans="1:16" x14ac:dyDescent="0.25">
      <c r="A32" s="3">
        <v>27</v>
      </c>
      <c r="B32" s="3" t="s">
        <v>285</v>
      </c>
      <c r="C32" s="3" t="s">
        <v>276</v>
      </c>
      <c r="D32" s="3">
        <v>30</v>
      </c>
      <c r="E32" s="15"/>
      <c r="F32" s="3"/>
      <c r="G32" s="3"/>
      <c r="H32" s="3"/>
      <c r="I32" s="3">
        <v>300</v>
      </c>
      <c r="J32" s="3">
        <v>300</v>
      </c>
      <c r="K32" s="3"/>
      <c r="L32" s="3">
        <v>30</v>
      </c>
      <c r="M32" s="3"/>
      <c r="N32" s="3"/>
      <c r="O32" s="3"/>
      <c r="P32" s="3"/>
    </row>
    <row r="33" spans="1:16" x14ac:dyDescent="0.25">
      <c r="A33" s="6">
        <v>28</v>
      </c>
      <c r="B33" s="3" t="s">
        <v>286</v>
      </c>
      <c r="C33" s="3"/>
      <c r="D33" s="3"/>
      <c r="E33" s="15"/>
      <c r="F33" s="3"/>
      <c r="G33" s="3">
        <v>3</v>
      </c>
      <c r="H33" s="3">
        <v>12</v>
      </c>
      <c r="I33" s="3"/>
      <c r="J33" s="3"/>
      <c r="K33" s="3"/>
      <c r="L33" s="3"/>
      <c r="M33" s="3"/>
      <c r="N33" s="3"/>
      <c r="O33" s="3"/>
      <c r="P33" s="3"/>
    </row>
    <row r="34" spans="1:16" x14ac:dyDescent="0.25">
      <c r="A34" s="3">
        <v>29</v>
      </c>
      <c r="B34" s="3" t="s">
        <v>287</v>
      </c>
      <c r="C34" s="3" t="s">
        <v>276</v>
      </c>
      <c r="D34" s="3">
        <v>100</v>
      </c>
      <c r="E34" s="15"/>
      <c r="F34" s="3"/>
      <c r="G34" s="3">
        <v>1.5</v>
      </c>
      <c r="H34" s="3">
        <v>36</v>
      </c>
      <c r="I34" s="3">
        <v>350</v>
      </c>
      <c r="J34" s="3">
        <v>350</v>
      </c>
      <c r="K34" s="3"/>
      <c r="L34" s="3">
        <v>60</v>
      </c>
      <c r="M34" s="3"/>
      <c r="N34" s="3"/>
      <c r="O34" s="3"/>
      <c r="P34" s="3"/>
    </row>
    <row r="35" spans="1:16" x14ac:dyDescent="0.25">
      <c r="A35" s="6">
        <v>30</v>
      </c>
      <c r="B35" s="3" t="s">
        <v>288</v>
      </c>
      <c r="C35" s="3" t="s">
        <v>281</v>
      </c>
      <c r="D35" s="3">
        <v>30</v>
      </c>
      <c r="E35" s="15"/>
      <c r="F35" s="3"/>
      <c r="G35" s="3">
        <v>2.2999999999999998</v>
      </c>
      <c r="H35" s="3">
        <v>48</v>
      </c>
      <c r="I35" s="3"/>
      <c r="J35" s="3"/>
      <c r="K35" s="3"/>
      <c r="L35" s="3"/>
      <c r="M35" s="3">
        <v>100</v>
      </c>
      <c r="N35" s="3">
        <v>100</v>
      </c>
      <c r="O35" s="3"/>
      <c r="P35" s="3">
        <v>120</v>
      </c>
    </row>
    <row r="36" spans="1:16" x14ac:dyDescent="0.25">
      <c r="A36" s="3">
        <v>31</v>
      </c>
      <c r="B36" s="3" t="s">
        <v>289</v>
      </c>
      <c r="C36" s="3" t="s">
        <v>276</v>
      </c>
      <c r="D36" s="3">
        <v>10</v>
      </c>
      <c r="E36" s="15" t="s">
        <v>161</v>
      </c>
      <c r="F36" s="3">
        <v>50</v>
      </c>
      <c r="G36" s="3"/>
      <c r="H36" s="3"/>
      <c r="I36" s="3"/>
      <c r="J36" s="3"/>
      <c r="K36" s="3"/>
      <c r="L36" s="3"/>
      <c r="M36" s="3"/>
      <c r="N36" s="3"/>
      <c r="O36" s="3"/>
      <c r="P36" s="3"/>
    </row>
    <row r="37" spans="1:16" x14ac:dyDescent="0.25">
      <c r="A37" s="6">
        <v>32</v>
      </c>
      <c r="B37" s="3" t="s">
        <v>290</v>
      </c>
      <c r="C37" s="3"/>
      <c r="D37" s="3"/>
      <c r="E37" s="15"/>
      <c r="F37" s="3"/>
      <c r="G37" s="3">
        <v>4.5</v>
      </c>
      <c r="H37" s="3">
        <v>36</v>
      </c>
      <c r="I37" s="3"/>
      <c r="J37" s="3"/>
      <c r="K37" s="3"/>
      <c r="L37" s="3"/>
      <c r="M37" s="3"/>
      <c r="N37" s="3"/>
      <c r="O37" s="3"/>
      <c r="P37" s="3"/>
    </row>
    <row r="38" spans="1:16" x14ac:dyDescent="0.25">
      <c r="A38" s="3">
        <v>33</v>
      </c>
      <c r="B38" s="3" t="s">
        <v>291</v>
      </c>
      <c r="C38" s="3"/>
      <c r="D38" s="3"/>
      <c r="E38" s="15"/>
      <c r="F38" s="3"/>
      <c r="G38" s="3">
        <v>0.5</v>
      </c>
      <c r="H38" s="3">
        <v>240</v>
      </c>
      <c r="I38" s="3"/>
      <c r="J38" s="3"/>
      <c r="K38" s="3"/>
      <c r="L38" s="3"/>
      <c r="M38" s="3"/>
      <c r="N38" s="3"/>
      <c r="O38" s="3"/>
      <c r="P38" s="3"/>
    </row>
    <row r="39" spans="1:16" x14ac:dyDescent="0.25">
      <c r="A39" s="6">
        <v>34</v>
      </c>
      <c r="B39" s="3" t="s">
        <v>292</v>
      </c>
      <c r="C39" s="3"/>
      <c r="D39" s="3"/>
      <c r="E39" s="15"/>
      <c r="F39" s="3"/>
      <c r="G39" s="3"/>
      <c r="H39" s="3"/>
      <c r="I39" s="3">
        <v>165</v>
      </c>
      <c r="J39" s="3">
        <v>165</v>
      </c>
      <c r="K39" s="3"/>
      <c r="L39" s="3">
        <v>60</v>
      </c>
      <c r="M39" s="3"/>
      <c r="N39" s="3"/>
      <c r="O39" s="3"/>
      <c r="P39" s="3"/>
    </row>
    <row r="40" spans="1:16" x14ac:dyDescent="0.25">
      <c r="A40" s="3">
        <v>35</v>
      </c>
      <c r="B40" s="3" t="s">
        <v>293</v>
      </c>
      <c r="C40" s="3" t="s">
        <v>276</v>
      </c>
      <c r="D40" s="3">
        <v>25</v>
      </c>
      <c r="E40" s="15"/>
      <c r="F40" s="3"/>
      <c r="G40" s="3"/>
      <c r="H40" s="3"/>
      <c r="I40" s="3"/>
      <c r="J40" s="3"/>
      <c r="K40" s="3"/>
      <c r="L40" s="3"/>
      <c r="M40" s="3"/>
      <c r="N40" s="3"/>
      <c r="O40" s="3"/>
      <c r="P40" s="3"/>
    </row>
    <row r="41" spans="1:16" x14ac:dyDescent="0.25">
      <c r="A41" s="6">
        <v>36</v>
      </c>
      <c r="B41" s="3" t="s">
        <v>294</v>
      </c>
      <c r="C41" s="3"/>
      <c r="D41" s="3"/>
      <c r="E41" s="15"/>
      <c r="F41" s="3"/>
      <c r="G41" s="3">
        <v>10</v>
      </c>
      <c r="H41" s="3">
        <v>42</v>
      </c>
      <c r="I41" s="3"/>
      <c r="J41" s="3"/>
      <c r="K41" s="3"/>
      <c r="L41" s="3"/>
      <c r="M41" s="3"/>
      <c r="N41" s="3"/>
      <c r="O41" s="3"/>
      <c r="P41" s="3"/>
    </row>
    <row r="42" spans="1:16" x14ac:dyDescent="0.25">
      <c r="A42" s="3">
        <v>37</v>
      </c>
      <c r="B42" s="3" t="s">
        <v>295</v>
      </c>
      <c r="C42" s="3" t="s">
        <v>276</v>
      </c>
      <c r="D42" s="3">
        <v>80</v>
      </c>
      <c r="E42" s="15"/>
      <c r="F42" s="3"/>
      <c r="G42" s="3"/>
      <c r="H42" s="3"/>
      <c r="I42" s="3"/>
      <c r="J42" s="3"/>
      <c r="K42" s="3"/>
      <c r="L42" s="3"/>
      <c r="M42" s="3"/>
      <c r="N42" s="3"/>
      <c r="O42" s="3"/>
      <c r="P42" s="3"/>
    </row>
    <row r="43" spans="1:16" x14ac:dyDescent="0.25">
      <c r="A43" s="6">
        <v>38</v>
      </c>
      <c r="B43" s="3" t="s">
        <v>296</v>
      </c>
      <c r="C43" s="3" t="s">
        <v>276</v>
      </c>
      <c r="D43" s="3">
        <v>50</v>
      </c>
      <c r="E43" s="15"/>
      <c r="F43" s="3"/>
      <c r="G43" s="3"/>
      <c r="H43" s="3"/>
      <c r="I43" s="3">
        <v>300</v>
      </c>
      <c r="J43" s="3">
        <v>300</v>
      </c>
      <c r="K43" s="3"/>
      <c r="L43" s="3">
        <v>20</v>
      </c>
      <c r="M43" s="3"/>
      <c r="N43" s="3"/>
      <c r="O43" s="3"/>
      <c r="P43" s="3"/>
    </row>
    <row r="44" spans="1:16" x14ac:dyDescent="0.25">
      <c r="A44" s="3">
        <v>39</v>
      </c>
      <c r="B44" s="3" t="s">
        <v>297</v>
      </c>
      <c r="C44" s="3" t="s">
        <v>276</v>
      </c>
      <c r="D44" s="3">
        <v>30</v>
      </c>
      <c r="E44" s="15"/>
      <c r="F44" s="3"/>
      <c r="G44" s="3"/>
      <c r="H44" s="3"/>
      <c r="I44" s="3">
        <v>500</v>
      </c>
      <c r="J44" s="3">
        <v>500</v>
      </c>
      <c r="K44" s="3"/>
      <c r="L44" s="3">
        <v>20</v>
      </c>
      <c r="M44" s="3"/>
      <c r="N44" s="3"/>
      <c r="O44" s="3"/>
      <c r="P44" s="3"/>
    </row>
    <row r="45" spans="1:16" x14ac:dyDescent="0.25">
      <c r="A45" s="6">
        <v>40</v>
      </c>
      <c r="B45" s="3" t="s">
        <v>298</v>
      </c>
      <c r="C45" s="3" t="s">
        <v>276</v>
      </c>
      <c r="D45" s="3">
        <v>50</v>
      </c>
      <c r="E45" s="15"/>
      <c r="F45" s="3"/>
      <c r="G45" s="3"/>
      <c r="H45" s="3"/>
      <c r="I45" s="3"/>
      <c r="J45" s="3"/>
      <c r="K45" s="3"/>
      <c r="L45" s="3"/>
      <c r="M45" s="3"/>
      <c r="N45" s="3"/>
      <c r="O45" s="3"/>
      <c r="P45" s="3"/>
    </row>
    <row r="46" spans="1:16" ht="30" x14ac:dyDescent="0.25">
      <c r="A46" s="3">
        <v>41</v>
      </c>
      <c r="B46" s="3" t="s">
        <v>299</v>
      </c>
      <c r="C46" s="3"/>
      <c r="D46" s="3"/>
      <c r="E46" s="15" t="s">
        <v>68</v>
      </c>
      <c r="F46" s="3">
        <v>30</v>
      </c>
      <c r="G46" s="3">
        <v>0.5</v>
      </c>
      <c r="H46" s="3">
        <v>48</v>
      </c>
      <c r="I46" s="3"/>
      <c r="J46" s="3"/>
      <c r="K46" s="3"/>
      <c r="L46" s="3"/>
      <c r="M46" s="3"/>
      <c r="N46" s="3"/>
      <c r="O46" s="3"/>
      <c r="P46" s="3"/>
    </row>
    <row r="47" spans="1:16" x14ac:dyDescent="0.25">
      <c r="A47" s="6">
        <v>42</v>
      </c>
      <c r="B47" s="3" t="s">
        <v>300</v>
      </c>
      <c r="C47" s="3" t="s">
        <v>276</v>
      </c>
      <c r="D47" s="3">
        <v>30</v>
      </c>
      <c r="E47" s="15"/>
      <c r="F47" s="3"/>
      <c r="G47" s="3">
        <v>3</v>
      </c>
      <c r="H47" s="3">
        <v>48</v>
      </c>
      <c r="I47" s="3"/>
      <c r="J47" s="3"/>
      <c r="K47" s="3"/>
      <c r="L47" s="3"/>
      <c r="M47" s="3"/>
      <c r="N47" s="3"/>
      <c r="O47" s="3"/>
      <c r="P47" s="3"/>
    </row>
    <row r="48" spans="1:16" x14ac:dyDescent="0.25">
      <c r="A48" s="3">
        <v>43</v>
      </c>
      <c r="B48" s="3" t="s">
        <v>301</v>
      </c>
      <c r="C48" s="3" t="s">
        <v>276</v>
      </c>
      <c r="D48" s="3">
        <v>90</v>
      </c>
      <c r="E48" s="15"/>
      <c r="F48" s="3"/>
      <c r="G48" s="3"/>
      <c r="H48" s="3"/>
      <c r="I48" s="3"/>
      <c r="J48" s="3"/>
      <c r="K48" s="3"/>
      <c r="L48" s="3"/>
      <c r="M48" s="3"/>
      <c r="N48" s="3"/>
      <c r="O48" s="3"/>
      <c r="P48" s="3"/>
    </row>
    <row r="49" spans="1:16" x14ac:dyDescent="0.25">
      <c r="A49" s="6">
        <v>44</v>
      </c>
      <c r="B49" s="3" t="s">
        <v>302</v>
      </c>
      <c r="C49" s="3"/>
      <c r="D49" s="3"/>
      <c r="E49" s="15"/>
      <c r="F49" s="3"/>
      <c r="G49" s="3">
        <v>2</v>
      </c>
      <c r="H49" s="3">
        <v>36</v>
      </c>
      <c r="I49" s="3"/>
      <c r="J49" s="3"/>
      <c r="K49" s="3"/>
      <c r="L49" s="3"/>
      <c r="M49" s="3"/>
      <c r="N49" s="3"/>
      <c r="O49" s="3"/>
      <c r="P49" s="3"/>
    </row>
    <row r="50" spans="1:16" ht="30" x14ac:dyDescent="0.25">
      <c r="A50" s="3">
        <v>45</v>
      </c>
      <c r="B50" s="3" t="s">
        <v>305</v>
      </c>
      <c r="C50" s="3"/>
      <c r="D50" s="3"/>
      <c r="E50" s="15" t="s">
        <v>303</v>
      </c>
      <c r="F50" s="3" t="s">
        <v>304</v>
      </c>
      <c r="G50" s="3">
        <v>3</v>
      </c>
      <c r="H50" s="3">
        <v>36</v>
      </c>
      <c r="I50" s="3"/>
      <c r="J50" s="3"/>
      <c r="K50" s="3"/>
      <c r="L50" s="3"/>
      <c r="M50" s="3"/>
      <c r="N50" s="3"/>
      <c r="O50" s="3"/>
      <c r="P50" s="3"/>
    </row>
    <row r="51" spans="1:16" x14ac:dyDescent="0.25">
      <c r="A51" s="6">
        <v>46</v>
      </c>
      <c r="B51" s="3" t="s">
        <v>306</v>
      </c>
      <c r="C51" s="3" t="s">
        <v>276</v>
      </c>
      <c r="D51" s="3">
        <v>10</v>
      </c>
      <c r="E51" s="15"/>
      <c r="F51" s="3"/>
      <c r="G51" s="3"/>
      <c r="H51" s="3"/>
      <c r="I51" s="3"/>
      <c r="J51" s="3"/>
      <c r="K51" s="3"/>
      <c r="L51" s="3"/>
      <c r="M51" s="3"/>
      <c r="N51" s="3"/>
      <c r="O51" s="3"/>
      <c r="P51" s="3"/>
    </row>
    <row r="52" spans="1:16" ht="30" x14ac:dyDescent="0.25">
      <c r="A52" s="3">
        <v>47</v>
      </c>
      <c r="B52" s="3" t="s">
        <v>307</v>
      </c>
      <c r="C52" s="3" t="s">
        <v>276</v>
      </c>
      <c r="D52" s="3">
        <v>50</v>
      </c>
      <c r="E52" s="15" t="s">
        <v>68</v>
      </c>
      <c r="F52" s="3">
        <v>70</v>
      </c>
      <c r="G52" s="3">
        <v>0.1</v>
      </c>
      <c r="H52" s="3">
        <v>36</v>
      </c>
      <c r="I52" s="3"/>
      <c r="J52" s="3"/>
      <c r="K52" s="3"/>
      <c r="L52" s="3"/>
      <c r="M52" s="3">
        <v>1000</v>
      </c>
      <c r="N52" s="3">
        <v>1000</v>
      </c>
      <c r="O52" s="3"/>
      <c r="P52" s="3">
        <v>120</v>
      </c>
    </row>
    <row r="53" spans="1:16" ht="30" x14ac:dyDescent="0.25">
      <c r="A53" s="6">
        <v>48</v>
      </c>
      <c r="B53" s="3" t="s">
        <v>308</v>
      </c>
      <c r="C53" s="3" t="s">
        <v>276</v>
      </c>
      <c r="D53" s="3">
        <v>30</v>
      </c>
      <c r="E53" s="15" t="s">
        <v>68</v>
      </c>
      <c r="F53" s="3">
        <v>70</v>
      </c>
      <c r="G53" s="3">
        <v>2</v>
      </c>
      <c r="H53" s="3">
        <v>24</v>
      </c>
      <c r="I53" s="3"/>
      <c r="J53" s="3"/>
      <c r="K53" s="3"/>
      <c r="L53" s="3"/>
      <c r="M53" s="3"/>
      <c r="N53" s="3"/>
      <c r="O53" s="3"/>
      <c r="P53" s="3"/>
    </row>
    <row r="54" spans="1:16" ht="30" x14ac:dyDescent="0.25">
      <c r="A54" s="3">
        <v>49</v>
      </c>
      <c r="B54" s="3" t="s">
        <v>309</v>
      </c>
      <c r="C54" s="3" t="s">
        <v>276</v>
      </c>
      <c r="D54" s="3">
        <v>30</v>
      </c>
      <c r="E54" s="15" t="s">
        <v>68</v>
      </c>
      <c r="F54" s="3">
        <v>71</v>
      </c>
      <c r="G54" s="3">
        <v>2</v>
      </c>
      <c r="H54" s="3">
        <v>24</v>
      </c>
      <c r="I54" s="3"/>
      <c r="J54" s="3"/>
      <c r="K54" s="3"/>
      <c r="L54" s="3"/>
      <c r="M54" s="3"/>
      <c r="N54" s="3"/>
      <c r="O54" s="3"/>
      <c r="P54" s="3"/>
    </row>
    <row r="55" spans="1:16" x14ac:dyDescent="0.25">
      <c r="A55" s="6">
        <v>50</v>
      </c>
      <c r="B55" s="3" t="s">
        <v>310</v>
      </c>
      <c r="C55" s="3"/>
      <c r="D55" s="3"/>
      <c r="E55" s="15"/>
      <c r="F55" s="3"/>
      <c r="G55" s="3">
        <v>3.4</v>
      </c>
      <c r="H55" s="3">
        <v>36</v>
      </c>
      <c r="I55" s="3"/>
      <c r="J55" s="3"/>
      <c r="K55" s="3"/>
      <c r="L55" s="3"/>
      <c r="M55" s="3"/>
      <c r="N55" s="3"/>
      <c r="O55" s="3"/>
      <c r="P55" s="3"/>
    </row>
    <row r="56" spans="1:16" x14ac:dyDescent="0.25">
      <c r="A56" s="3">
        <v>51</v>
      </c>
      <c r="B56" s="3" t="s">
        <v>311</v>
      </c>
      <c r="C56" s="3"/>
      <c r="D56" s="3"/>
      <c r="E56" s="15"/>
      <c r="F56" s="3"/>
      <c r="G56" s="3">
        <v>0.4</v>
      </c>
      <c r="H56" s="3">
        <v>48</v>
      </c>
      <c r="I56" s="3"/>
      <c r="J56" s="3"/>
      <c r="K56" s="3"/>
      <c r="L56" s="3"/>
      <c r="M56" s="3"/>
      <c r="N56" s="3"/>
      <c r="O56" s="3"/>
      <c r="P56" s="3"/>
    </row>
    <row r="57" spans="1:16" x14ac:dyDescent="0.25">
      <c r="A57" s="6">
        <v>52</v>
      </c>
      <c r="B57" s="3" t="s">
        <v>312</v>
      </c>
      <c r="C57" s="3" t="s">
        <v>276</v>
      </c>
      <c r="D57" s="3">
        <v>30</v>
      </c>
      <c r="E57" s="15"/>
      <c r="F57" s="3"/>
      <c r="G57" s="3"/>
      <c r="H57" s="3"/>
      <c r="I57" s="3"/>
      <c r="J57" s="3"/>
      <c r="K57" s="3"/>
      <c r="L57" s="3"/>
      <c r="M57" s="3"/>
      <c r="N57" s="3"/>
      <c r="O57" s="3"/>
      <c r="P57" s="3"/>
    </row>
    <row r="58" spans="1:16" ht="30" x14ac:dyDescent="0.25">
      <c r="A58" s="3">
        <v>53</v>
      </c>
      <c r="B58" s="3" t="s">
        <v>313</v>
      </c>
      <c r="C58" s="3"/>
      <c r="D58" s="3"/>
      <c r="E58" s="15" t="s">
        <v>303</v>
      </c>
      <c r="F58" s="3" t="s">
        <v>314</v>
      </c>
      <c r="G58" s="3"/>
      <c r="H58" s="3"/>
      <c r="I58" s="3"/>
      <c r="J58" s="3"/>
      <c r="K58" s="3"/>
      <c r="L58" s="3"/>
      <c r="M58" s="3">
        <v>200</v>
      </c>
      <c r="N58" s="3">
        <v>200</v>
      </c>
      <c r="O58" s="3"/>
      <c r="P58" s="3">
        <v>36</v>
      </c>
    </row>
    <row r="59" spans="1:16" ht="30" x14ac:dyDescent="0.25">
      <c r="A59" s="6">
        <v>54</v>
      </c>
      <c r="B59" s="3" t="s">
        <v>315</v>
      </c>
      <c r="C59" s="3" t="s">
        <v>44</v>
      </c>
      <c r="D59" s="3">
        <v>50</v>
      </c>
      <c r="E59" s="15" t="s">
        <v>316</v>
      </c>
      <c r="F59" s="3">
        <v>60</v>
      </c>
      <c r="G59" s="3">
        <v>0.25</v>
      </c>
      <c r="H59" s="3">
        <v>36</v>
      </c>
      <c r="I59" s="3"/>
      <c r="J59" s="3"/>
      <c r="K59" s="3"/>
      <c r="L59" s="3"/>
      <c r="M59" s="3">
        <v>200</v>
      </c>
      <c r="N59" s="3">
        <v>200</v>
      </c>
      <c r="O59" s="3"/>
      <c r="P59" s="3">
        <v>84</v>
      </c>
    </row>
    <row r="60" spans="1:16" x14ac:dyDescent="0.25">
      <c r="A60" s="3">
        <v>55</v>
      </c>
      <c r="B60" s="3" t="s">
        <v>1157</v>
      </c>
      <c r="C60" s="3"/>
      <c r="D60" s="3"/>
      <c r="E60" s="15"/>
      <c r="F60" s="3"/>
      <c r="G60" s="3">
        <v>4</v>
      </c>
      <c r="H60" s="3">
        <v>24</v>
      </c>
      <c r="I60" s="3"/>
      <c r="J60" s="3"/>
      <c r="K60" s="3"/>
      <c r="L60" s="3"/>
      <c r="M60" s="3"/>
      <c r="N60" s="3"/>
      <c r="O60" s="3"/>
      <c r="P60" s="3"/>
    </row>
    <row r="61" spans="1:16" x14ac:dyDescent="0.25">
      <c r="A61" s="6">
        <v>56</v>
      </c>
      <c r="B61" s="3" t="s">
        <v>1158</v>
      </c>
      <c r="C61" s="3"/>
      <c r="D61" s="3"/>
      <c r="E61" s="15"/>
      <c r="F61" s="3"/>
      <c r="G61" s="3">
        <v>1</v>
      </c>
      <c r="H61" s="3">
        <v>36</v>
      </c>
      <c r="I61" s="3"/>
      <c r="J61" s="3"/>
      <c r="K61" s="3"/>
      <c r="L61" s="3"/>
      <c r="M61" s="3"/>
      <c r="N61" s="3"/>
      <c r="O61" s="3"/>
      <c r="P61" s="3"/>
    </row>
    <row r="62" spans="1:16" x14ac:dyDescent="0.25">
      <c r="A62" s="3">
        <v>57</v>
      </c>
      <c r="B62" s="3" t="s">
        <v>1159</v>
      </c>
      <c r="C62" s="3"/>
      <c r="D62" s="3"/>
      <c r="E62" s="15"/>
      <c r="F62" s="3"/>
      <c r="G62" s="3">
        <v>2</v>
      </c>
      <c r="H62" s="3">
        <v>24</v>
      </c>
      <c r="I62" s="3"/>
      <c r="J62" s="3"/>
      <c r="K62" s="3"/>
      <c r="L62" s="3"/>
      <c r="M62" s="3"/>
      <c r="N62" s="3"/>
      <c r="O62" s="3"/>
      <c r="P62" s="3"/>
    </row>
    <row r="63" spans="1:16" x14ac:dyDescent="0.25">
      <c r="A63" s="6">
        <v>58</v>
      </c>
      <c r="B63" s="3" t="s">
        <v>1160</v>
      </c>
      <c r="C63" s="3"/>
      <c r="D63" s="3"/>
      <c r="E63" s="15"/>
      <c r="F63" s="3"/>
      <c r="G63" s="3">
        <v>8</v>
      </c>
      <c r="H63" s="3">
        <v>84</v>
      </c>
      <c r="I63" s="3"/>
      <c r="J63" s="3"/>
      <c r="K63" s="3"/>
      <c r="L63" s="3"/>
      <c r="M63" s="3"/>
      <c r="N63" s="3"/>
      <c r="O63" s="3"/>
      <c r="P63" s="3"/>
    </row>
    <row r="64" spans="1:16" x14ac:dyDescent="0.25">
      <c r="A64" s="3">
        <v>59</v>
      </c>
      <c r="B64" s="3" t="s">
        <v>466</v>
      </c>
      <c r="C64" s="3"/>
      <c r="D64" s="3"/>
      <c r="E64" s="15"/>
      <c r="F64" s="3"/>
      <c r="G64" s="3"/>
      <c r="H64" s="3"/>
      <c r="I64" s="3"/>
      <c r="J64" s="3"/>
      <c r="K64" s="3"/>
      <c r="L64" s="3"/>
      <c r="M64" s="3">
        <v>1000</v>
      </c>
      <c r="N64" s="3">
        <v>1000</v>
      </c>
      <c r="O64" s="3"/>
      <c r="P64" s="3">
        <v>120</v>
      </c>
    </row>
    <row r="65" spans="1:16" x14ac:dyDescent="0.25">
      <c r="A65" s="6">
        <v>60</v>
      </c>
      <c r="B65" s="3" t="s">
        <v>1161</v>
      </c>
      <c r="C65" s="3"/>
      <c r="D65" s="3"/>
      <c r="E65" s="15"/>
      <c r="F65" s="3"/>
      <c r="G65" s="3">
        <v>3.8</v>
      </c>
      <c r="H65" s="3">
        <v>36</v>
      </c>
      <c r="I65" s="3"/>
      <c r="J65" s="3"/>
      <c r="K65" s="3"/>
      <c r="L65" s="3"/>
      <c r="M65" s="3"/>
      <c r="N65" s="3"/>
      <c r="O65" s="3"/>
      <c r="P65" s="3"/>
    </row>
    <row r="66" spans="1:16" s="16" customFormat="1" ht="14.25" x14ac:dyDescent="0.2">
      <c r="A66" s="14"/>
      <c r="B66" s="14" t="s">
        <v>12</v>
      </c>
      <c r="C66" s="14"/>
      <c r="D66" s="14"/>
      <c r="E66" s="14"/>
      <c r="F66" s="14"/>
      <c r="G66" s="14">
        <f>SUM(G6:G65)</f>
        <v>89.3</v>
      </c>
      <c r="H66" s="14"/>
      <c r="I66" s="14">
        <f>SUM(I6:I65)</f>
        <v>6445</v>
      </c>
      <c r="J66" s="14">
        <f t="shared" ref="J66:K66" si="0">SUM(J6:J65)</f>
        <v>6445</v>
      </c>
      <c r="K66" s="14">
        <f t="shared" si="0"/>
        <v>0</v>
      </c>
      <c r="L66" s="14"/>
      <c r="M66" s="14">
        <f>SUM(M6:M65)</f>
        <v>2810</v>
      </c>
      <c r="N66" s="14">
        <f>SUM(N6:N65)</f>
        <v>2810</v>
      </c>
      <c r="O66" s="14">
        <f>SUM(O6:O65)</f>
        <v>0</v>
      </c>
      <c r="P66" s="14"/>
    </row>
    <row r="67" spans="1:16" x14ac:dyDescent="0.25">
      <c r="J67" s="319" t="s">
        <v>1371</v>
      </c>
      <c r="K67" s="319"/>
      <c r="L67" s="319"/>
      <c r="M67" s="319"/>
      <c r="N67" s="319"/>
      <c r="O67" s="319"/>
      <c r="P67" s="319"/>
    </row>
    <row r="68" spans="1:16" x14ac:dyDescent="0.25">
      <c r="A68" s="297" t="s">
        <v>18</v>
      </c>
      <c r="B68" s="297"/>
      <c r="C68" s="297"/>
      <c r="D68" s="297"/>
      <c r="E68" s="297"/>
      <c r="F68" s="297"/>
      <c r="G68" s="297"/>
      <c r="J68" s="297" t="s">
        <v>9</v>
      </c>
      <c r="K68" s="297"/>
      <c r="L68" s="297"/>
      <c r="M68" s="297"/>
      <c r="N68" s="297"/>
      <c r="O68" s="297"/>
      <c r="P68" s="297"/>
    </row>
  </sheetData>
  <autoFilter ref="G1:G68"/>
  <mergeCells count="24">
    <mergeCell ref="A1:G1"/>
    <mergeCell ref="A2:P2"/>
    <mergeCell ref="A3:A5"/>
    <mergeCell ref="B3:B5"/>
    <mergeCell ref="C3:D3"/>
    <mergeCell ref="E3:F3"/>
    <mergeCell ref="G3:H3"/>
    <mergeCell ref="I3:L3"/>
    <mergeCell ref="M3:P3"/>
    <mergeCell ref="C4:C5"/>
    <mergeCell ref="P4:P5"/>
    <mergeCell ref="A68:G68"/>
    <mergeCell ref="J4:K4"/>
    <mergeCell ref="L4:L5"/>
    <mergeCell ref="M4:M5"/>
    <mergeCell ref="N4:O4"/>
    <mergeCell ref="D4:D5"/>
    <mergeCell ref="E4:E5"/>
    <mergeCell ref="F4:F5"/>
    <mergeCell ref="G4:G5"/>
    <mergeCell ref="H4:H5"/>
    <mergeCell ref="I4:I5"/>
    <mergeCell ref="J67:P67"/>
    <mergeCell ref="J68:P68"/>
  </mergeCells>
  <pageMargins left="0.25" right="0.2" top="0.3" bottom="0.38"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5"/>
  <sheetViews>
    <sheetView workbookViewId="0">
      <selection activeCell="G16" sqref="G16"/>
    </sheetView>
  </sheetViews>
  <sheetFormatPr defaultColWidth="9.140625" defaultRowHeight="15" x14ac:dyDescent="0.25"/>
  <cols>
    <col min="1" max="1" width="5.85546875" style="2" customWidth="1"/>
    <col min="2" max="2" width="23" style="2" customWidth="1"/>
    <col min="3" max="3" width="11.28515625" style="2" customWidth="1"/>
    <col min="4" max="4" width="9" style="2" customWidth="1"/>
    <col min="5" max="5" width="11.140625" style="60" customWidth="1"/>
    <col min="6" max="6" width="7.5703125" style="2" customWidth="1"/>
    <col min="7" max="7" width="8.42578125" style="137" customWidth="1"/>
    <col min="8" max="8" width="11.140625" style="137" customWidth="1"/>
    <col min="9" max="9" width="8.42578125" style="2" customWidth="1"/>
    <col min="10" max="10" width="7.28515625" style="2" customWidth="1"/>
    <col min="11" max="11" width="7.42578125" style="2" customWidth="1"/>
    <col min="12" max="12" width="8.42578125" style="2" customWidth="1"/>
    <col min="13" max="13" width="8.140625" style="2" customWidth="1"/>
    <col min="14" max="14" width="9.140625" style="2"/>
    <col min="15" max="15" width="7.42578125" style="2" customWidth="1"/>
    <col min="16" max="16" width="8" style="2" customWidth="1"/>
    <col min="17" max="16384" width="9.140625" style="2"/>
  </cols>
  <sheetData>
    <row r="1" spans="1:16" x14ac:dyDescent="0.25">
      <c r="A1" s="297" t="s">
        <v>1208</v>
      </c>
      <c r="B1" s="297"/>
      <c r="C1" s="297"/>
      <c r="D1" s="297"/>
      <c r="E1" s="297"/>
      <c r="F1" s="297"/>
      <c r="G1" s="297"/>
      <c r="H1" s="129"/>
    </row>
    <row r="2" spans="1:16" x14ac:dyDescent="0.25">
      <c r="A2" s="296" t="s">
        <v>17</v>
      </c>
      <c r="B2" s="296"/>
      <c r="C2" s="296"/>
      <c r="D2" s="296"/>
      <c r="E2" s="296"/>
      <c r="F2" s="296"/>
      <c r="G2" s="296"/>
      <c r="H2" s="296"/>
      <c r="I2" s="296"/>
      <c r="J2" s="296"/>
      <c r="K2" s="296"/>
      <c r="L2" s="296"/>
      <c r="M2" s="296"/>
      <c r="N2" s="296"/>
      <c r="O2" s="296"/>
      <c r="P2" s="296"/>
    </row>
    <row r="3" spans="1:16" s="1" customFormat="1" ht="33" customHeight="1" x14ac:dyDescent="0.25">
      <c r="A3" s="298" t="s">
        <v>0</v>
      </c>
      <c r="B3" s="298" t="s">
        <v>1</v>
      </c>
      <c r="C3" s="290" t="s">
        <v>16</v>
      </c>
      <c r="D3" s="291"/>
      <c r="E3" s="292" t="s">
        <v>20</v>
      </c>
      <c r="F3" s="293"/>
      <c r="G3" s="322" t="s">
        <v>15</v>
      </c>
      <c r="H3" s="323"/>
      <c r="I3" s="307" t="s">
        <v>7</v>
      </c>
      <c r="J3" s="308"/>
      <c r="K3" s="308"/>
      <c r="L3" s="308"/>
      <c r="M3" s="303" t="s">
        <v>8</v>
      </c>
      <c r="N3" s="304"/>
      <c r="O3" s="304"/>
      <c r="P3" s="305"/>
    </row>
    <row r="4" spans="1:16" s="1" customFormat="1" x14ac:dyDescent="0.25">
      <c r="A4" s="299"/>
      <c r="B4" s="299"/>
      <c r="C4" s="294" t="s">
        <v>19</v>
      </c>
      <c r="D4" s="294" t="s">
        <v>13</v>
      </c>
      <c r="E4" s="306" t="s">
        <v>14</v>
      </c>
      <c r="F4" s="294" t="s">
        <v>13</v>
      </c>
      <c r="G4" s="324" t="s">
        <v>6</v>
      </c>
      <c r="H4" s="324" t="s">
        <v>11</v>
      </c>
      <c r="I4" s="301" t="s">
        <v>5</v>
      </c>
      <c r="J4" s="289" t="s">
        <v>2</v>
      </c>
      <c r="K4" s="289"/>
      <c r="L4" s="288" t="s">
        <v>10</v>
      </c>
      <c r="M4" s="301" t="s">
        <v>5</v>
      </c>
      <c r="N4" s="289" t="s">
        <v>2</v>
      </c>
      <c r="O4" s="289"/>
      <c r="P4" s="301" t="s">
        <v>11</v>
      </c>
    </row>
    <row r="5" spans="1:16" s="1" customFormat="1" ht="75" x14ac:dyDescent="0.25">
      <c r="A5" s="300"/>
      <c r="B5" s="300"/>
      <c r="C5" s="295"/>
      <c r="D5" s="295"/>
      <c r="E5" s="295"/>
      <c r="F5" s="295"/>
      <c r="G5" s="325"/>
      <c r="H5" s="325"/>
      <c r="I5" s="302"/>
      <c r="J5" s="59" t="s">
        <v>4</v>
      </c>
      <c r="K5" s="59" t="s">
        <v>3</v>
      </c>
      <c r="L5" s="289"/>
      <c r="M5" s="302"/>
      <c r="N5" s="59" t="s">
        <v>4</v>
      </c>
      <c r="O5" s="59" t="s">
        <v>3</v>
      </c>
      <c r="P5" s="302"/>
    </row>
    <row r="6" spans="1:16" ht="45" x14ac:dyDescent="0.25">
      <c r="A6" s="3">
        <v>1</v>
      </c>
      <c r="B6" s="3" t="s">
        <v>1209</v>
      </c>
      <c r="C6" s="3"/>
      <c r="D6" s="3"/>
      <c r="E6" s="15" t="s">
        <v>1210</v>
      </c>
      <c r="F6" s="3">
        <v>100</v>
      </c>
      <c r="G6" s="134">
        <v>1</v>
      </c>
      <c r="H6" s="134">
        <v>30</v>
      </c>
      <c r="I6" s="3"/>
      <c r="J6" s="3"/>
      <c r="K6" s="3"/>
      <c r="L6" s="3"/>
      <c r="M6" s="3"/>
      <c r="N6" s="3"/>
      <c r="O6" s="3"/>
      <c r="P6" s="3"/>
    </row>
    <row r="7" spans="1:16" ht="60" x14ac:dyDescent="0.25">
      <c r="A7" s="6">
        <v>2</v>
      </c>
      <c r="B7" s="3" t="s">
        <v>1211</v>
      </c>
      <c r="C7" s="3"/>
      <c r="D7" s="3"/>
      <c r="E7" s="15" t="s">
        <v>1212</v>
      </c>
      <c r="F7" s="3">
        <v>100</v>
      </c>
      <c r="G7" s="134">
        <v>0.4</v>
      </c>
      <c r="H7" s="134">
        <v>18</v>
      </c>
      <c r="I7" s="3">
        <v>300</v>
      </c>
      <c r="J7" s="3">
        <v>300</v>
      </c>
      <c r="K7" s="3"/>
      <c r="L7" s="3">
        <v>60</v>
      </c>
      <c r="M7" s="3">
        <v>100</v>
      </c>
      <c r="N7" s="3">
        <v>100</v>
      </c>
      <c r="O7" s="3">
        <v>24</v>
      </c>
      <c r="P7" s="3"/>
    </row>
    <row r="8" spans="1:16" x14ac:dyDescent="0.25">
      <c r="A8" s="3">
        <v>3</v>
      </c>
      <c r="B8" s="3" t="s">
        <v>907</v>
      </c>
      <c r="C8" s="3"/>
      <c r="D8" s="3"/>
      <c r="E8" s="15"/>
      <c r="F8" s="3"/>
      <c r="G8" s="134">
        <v>2.1</v>
      </c>
      <c r="H8" s="134">
        <v>30</v>
      </c>
      <c r="I8" s="3"/>
      <c r="J8" s="3"/>
      <c r="K8" s="3"/>
      <c r="L8" s="3"/>
      <c r="M8" s="3"/>
      <c r="N8" s="3"/>
      <c r="O8" s="3"/>
      <c r="P8" s="3"/>
    </row>
    <row r="9" spans="1:16" ht="45" x14ac:dyDescent="0.25">
      <c r="A9" s="6">
        <v>4</v>
      </c>
      <c r="B9" s="3" t="s">
        <v>1213</v>
      </c>
      <c r="C9" s="3" t="s">
        <v>376</v>
      </c>
      <c r="D9" s="3">
        <v>50</v>
      </c>
      <c r="E9" s="15" t="s">
        <v>1210</v>
      </c>
      <c r="F9" s="3">
        <v>60</v>
      </c>
      <c r="G9" s="134"/>
      <c r="H9" s="134"/>
      <c r="I9" s="3">
        <v>170</v>
      </c>
      <c r="J9" s="3">
        <v>170</v>
      </c>
      <c r="K9" s="3"/>
      <c r="L9" s="3">
        <v>60</v>
      </c>
      <c r="M9" s="3">
        <v>50</v>
      </c>
      <c r="N9" s="3">
        <v>50</v>
      </c>
      <c r="O9" s="3"/>
      <c r="P9" s="3">
        <v>60</v>
      </c>
    </row>
    <row r="10" spans="1:16" x14ac:dyDescent="0.25">
      <c r="A10" s="3">
        <v>5</v>
      </c>
      <c r="B10" s="3" t="s">
        <v>1214</v>
      </c>
      <c r="C10" s="3"/>
      <c r="D10" s="3"/>
      <c r="E10" s="15"/>
      <c r="F10" s="3"/>
      <c r="G10" s="134">
        <v>0.15</v>
      </c>
      <c r="H10" s="134">
        <v>24</v>
      </c>
      <c r="I10" s="3"/>
      <c r="J10" s="3"/>
      <c r="K10" s="3"/>
      <c r="L10" s="3"/>
      <c r="M10" s="3"/>
      <c r="N10" s="3"/>
      <c r="O10" s="3"/>
      <c r="P10" s="3"/>
    </row>
    <row r="11" spans="1:16" ht="30" x14ac:dyDescent="0.25">
      <c r="A11" s="6">
        <v>6</v>
      </c>
      <c r="B11" s="3" t="s">
        <v>1215</v>
      </c>
      <c r="C11" s="3"/>
      <c r="D11" s="3"/>
      <c r="E11" s="15" t="s">
        <v>1216</v>
      </c>
      <c r="F11" s="3">
        <v>50</v>
      </c>
      <c r="G11" s="134">
        <v>0.65</v>
      </c>
      <c r="H11" s="134">
        <v>30</v>
      </c>
      <c r="I11" s="3"/>
      <c r="J11" s="3"/>
      <c r="K11" s="3"/>
      <c r="L11" s="3"/>
      <c r="M11" s="3"/>
      <c r="N11" s="3"/>
      <c r="O11" s="3"/>
      <c r="P11" s="3"/>
    </row>
    <row r="12" spans="1:16" ht="30" x14ac:dyDescent="0.25">
      <c r="A12" s="3">
        <v>7</v>
      </c>
      <c r="B12" s="3" t="s">
        <v>1011</v>
      </c>
      <c r="C12" s="3"/>
      <c r="D12" s="3"/>
      <c r="E12" s="15" t="s">
        <v>1216</v>
      </c>
      <c r="F12" s="3">
        <v>80</v>
      </c>
      <c r="G12" s="134">
        <v>0.25</v>
      </c>
      <c r="H12" s="134">
        <v>30</v>
      </c>
      <c r="I12" s="3"/>
      <c r="J12" s="3"/>
      <c r="K12" s="3"/>
      <c r="L12" s="3"/>
      <c r="M12" s="3"/>
      <c r="N12" s="3"/>
      <c r="O12" s="3"/>
      <c r="P12" s="3"/>
    </row>
    <row r="13" spans="1:16" x14ac:dyDescent="0.25">
      <c r="A13" s="6">
        <v>8</v>
      </c>
      <c r="B13" s="3" t="s">
        <v>1217</v>
      </c>
      <c r="C13" s="3"/>
      <c r="D13" s="3"/>
      <c r="E13" s="15"/>
      <c r="F13" s="3"/>
      <c r="G13" s="134">
        <v>4.2</v>
      </c>
      <c r="H13" s="134">
        <v>36</v>
      </c>
      <c r="I13" s="3"/>
      <c r="J13" s="3"/>
      <c r="K13" s="3"/>
      <c r="L13" s="3"/>
      <c r="M13" s="3"/>
      <c r="N13" s="3"/>
      <c r="O13" s="3"/>
      <c r="P13" s="3"/>
    </row>
    <row r="14" spans="1:16" x14ac:dyDescent="0.25">
      <c r="A14" s="3">
        <v>9</v>
      </c>
      <c r="B14" s="3" t="s">
        <v>1218</v>
      </c>
      <c r="C14" s="3"/>
      <c r="D14" s="3"/>
      <c r="E14" s="15"/>
      <c r="F14" s="3"/>
      <c r="G14" s="134">
        <v>3.7</v>
      </c>
      <c r="H14" s="134">
        <v>36</v>
      </c>
      <c r="I14" s="3"/>
      <c r="J14" s="3"/>
      <c r="K14" s="3"/>
      <c r="L14" s="3"/>
      <c r="M14" s="3"/>
      <c r="N14" s="3"/>
      <c r="O14" s="3"/>
      <c r="P14" s="3"/>
    </row>
    <row r="15" spans="1:16" x14ac:dyDescent="0.25">
      <c r="A15" s="6">
        <v>10</v>
      </c>
      <c r="B15" s="3" t="s">
        <v>1219</v>
      </c>
      <c r="C15" s="3"/>
      <c r="D15" s="3"/>
      <c r="E15" s="15"/>
      <c r="F15" s="3"/>
      <c r="G15" s="134">
        <v>3</v>
      </c>
      <c r="H15" s="134">
        <v>24</v>
      </c>
      <c r="I15" s="3"/>
      <c r="J15" s="3"/>
      <c r="K15" s="3"/>
      <c r="L15" s="3"/>
      <c r="M15" s="3"/>
      <c r="N15" s="3"/>
      <c r="O15" s="3"/>
      <c r="P15" s="3"/>
    </row>
    <row r="16" spans="1:16" ht="30" x14ac:dyDescent="0.25">
      <c r="A16" s="3">
        <v>11</v>
      </c>
      <c r="B16" s="3" t="s">
        <v>1220</v>
      </c>
      <c r="C16" s="3" t="s">
        <v>376</v>
      </c>
      <c r="D16" s="3">
        <v>100</v>
      </c>
      <c r="E16" s="15" t="s">
        <v>1216</v>
      </c>
      <c r="F16" s="3">
        <v>60</v>
      </c>
      <c r="G16" s="134"/>
      <c r="H16" s="134"/>
      <c r="I16" s="3"/>
      <c r="J16" s="3"/>
      <c r="K16" s="3"/>
      <c r="L16" s="3"/>
      <c r="M16" s="3"/>
      <c r="N16" s="3"/>
      <c r="O16" s="3"/>
      <c r="P16" s="3"/>
    </row>
    <row r="17" spans="1:16" x14ac:dyDescent="0.25">
      <c r="A17" s="6">
        <v>12</v>
      </c>
      <c r="B17" s="3" t="s">
        <v>1221</v>
      </c>
      <c r="C17" s="3"/>
      <c r="D17" s="3"/>
      <c r="E17" s="15"/>
      <c r="F17" s="3"/>
      <c r="G17" s="134">
        <v>1.6</v>
      </c>
      <c r="H17" s="134">
        <v>36</v>
      </c>
      <c r="I17" s="3"/>
      <c r="J17" s="3"/>
      <c r="K17" s="3"/>
      <c r="L17" s="3"/>
      <c r="M17" s="3">
        <v>100</v>
      </c>
      <c r="N17" s="3">
        <v>100</v>
      </c>
      <c r="O17" s="3"/>
      <c r="P17" s="3">
        <v>36</v>
      </c>
    </row>
    <row r="18" spans="1:16" s="52" customFormat="1" x14ac:dyDescent="0.25">
      <c r="A18" s="3">
        <v>13</v>
      </c>
      <c r="B18" s="3" t="s">
        <v>108</v>
      </c>
      <c r="C18" s="3"/>
      <c r="D18" s="3"/>
      <c r="E18" s="15"/>
      <c r="F18" s="3"/>
      <c r="G18" s="134">
        <v>13</v>
      </c>
      <c r="H18" s="134">
        <v>36</v>
      </c>
      <c r="I18" s="3"/>
      <c r="J18" s="3"/>
      <c r="K18" s="3"/>
      <c r="L18" s="3"/>
      <c r="M18" s="3"/>
      <c r="N18" s="3"/>
      <c r="O18" s="3"/>
      <c r="P18" s="3"/>
    </row>
    <row r="19" spans="1:16" ht="30" x14ac:dyDescent="0.25">
      <c r="A19" s="6">
        <v>14</v>
      </c>
      <c r="B19" s="3" t="s">
        <v>1222</v>
      </c>
      <c r="C19" s="3"/>
      <c r="D19" s="3"/>
      <c r="E19" s="15" t="s">
        <v>1223</v>
      </c>
      <c r="F19" s="3">
        <v>50</v>
      </c>
      <c r="G19" s="134">
        <v>6</v>
      </c>
      <c r="H19" s="134">
        <v>30</v>
      </c>
      <c r="I19" s="3"/>
      <c r="J19" s="3"/>
      <c r="K19" s="3"/>
      <c r="L19" s="3"/>
      <c r="M19" s="3"/>
      <c r="N19" s="3"/>
      <c r="O19" s="3"/>
      <c r="P19" s="3"/>
    </row>
    <row r="20" spans="1:16" x14ac:dyDescent="0.25">
      <c r="A20" s="3">
        <v>15</v>
      </c>
      <c r="B20" s="3" t="s">
        <v>1224</v>
      </c>
      <c r="C20" s="3"/>
      <c r="D20" s="3"/>
      <c r="E20" s="15"/>
      <c r="F20" s="3"/>
      <c r="G20" s="134">
        <v>1</v>
      </c>
      <c r="H20" s="134">
        <v>36</v>
      </c>
      <c r="I20" s="3"/>
      <c r="J20" s="3"/>
      <c r="K20" s="3"/>
      <c r="L20" s="3"/>
      <c r="M20" s="3"/>
      <c r="N20" s="3"/>
      <c r="O20" s="3"/>
      <c r="P20" s="3"/>
    </row>
    <row r="21" spans="1:16" ht="30" x14ac:dyDescent="0.25">
      <c r="A21" s="6">
        <v>16</v>
      </c>
      <c r="B21" s="3" t="s">
        <v>1225</v>
      </c>
      <c r="C21" s="3"/>
      <c r="D21" s="3"/>
      <c r="E21" s="15" t="s">
        <v>1216</v>
      </c>
      <c r="F21" s="3">
        <v>50</v>
      </c>
      <c r="G21" s="134">
        <v>3.5</v>
      </c>
      <c r="H21" s="134">
        <v>30</v>
      </c>
      <c r="I21" s="3"/>
      <c r="J21" s="3"/>
      <c r="K21" s="3"/>
      <c r="L21" s="3"/>
      <c r="M21" s="3"/>
      <c r="N21" s="3"/>
      <c r="O21" s="3"/>
      <c r="P21" s="3"/>
    </row>
    <row r="22" spans="1:16" x14ac:dyDescent="0.25">
      <c r="A22" s="3">
        <v>17</v>
      </c>
      <c r="B22" s="3" t="s">
        <v>1226</v>
      </c>
      <c r="C22" s="3" t="s">
        <v>376</v>
      </c>
      <c r="D22" s="3">
        <v>50</v>
      </c>
      <c r="E22" s="15"/>
      <c r="F22" s="3"/>
      <c r="G22" s="134">
        <v>2</v>
      </c>
      <c r="H22" s="134">
        <v>24</v>
      </c>
      <c r="I22" s="3"/>
      <c r="J22" s="3"/>
      <c r="K22" s="3"/>
      <c r="L22" s="3"/>
      <c r="M22" s="3">
        <v>500</v>
      </c>
      <c r="N22" s="3">
        <v>500</v>
      </c>
      <c r="O22" s="3"/>
      <c r="P22" s="3">
        <v>180</v>
      </c>
    </row>
    <row r="23" spans="1:16" ht="30" x14ac:dyDescent="0.25">
      <c r="A23" s="6">
        <v>18</v>
      </c>
      <c r="B23" s="3" t="s">
        <v>1227</v>
      </c>
      <c r="C23" s="3"/>
      <c r="D23" s="3"/>
      <c r="E23" s="15" t="s">
        <v>1223</v>
      </c>
      <c r="F23" s="3">
        <v>80</v>
      </c>
      <c r="G23" s="134">
        <v>1.6</v>
      </c>
      <c r="H23" s="134">
        <v>36</v>
      </c>
      <c r="I23" s="3"/>
      <c r="J23" s="3"/>
      <c r="K23" s="3"/>
      <c r="L23" s="3"/>
      <c r="M23" s="3"/>
      <c r="N23" s="3"/>
      <c r="O23" s="3"/>
      <c r="P23" s="3"/>
    </row>
    <row r="24" spans="1:16" x14ac:dyDescent="0.25">
      <c r="A24" s="3">
        <v>19</v>
      </c>
      <c r="B24" s="3" t="s">
        <v>1228</v>
      </c>
      <c r="C24" s="3" t="s">
        <v>376</v>
      </c>
      <c r="D24" s="3">
        <v>50</v>
      </c>
      <c r="E24" s="15"/>
      <c r="F24" s="3"/>
      <c r="G24" s="134">
        <v>2</v>
      </c>
      <c r="H24" s="134">
        <v>24</v>
      </c>
      <c r="I24" s="3"/>
      <c r="J24" s="3"/>
      <c r="K24" s="3"/>
      <c r="L24" s="3"/>
      <c r="M24" s="3"/>
      <c r="N24" s="3"/>
      <c r="O24" s="3"/>
      <c r="P24" s="3"/>
    </row>
    <row r="25" spans="1:16" x14ac:dyDescent="0.25">
      <c r="A25" s="6">
        <v>20</v>
      </c>
      <c r="B25" s="3" t="s">
        <v>1229</v>
      </c>
      <c r="C25" s="3"/>
      <c r="D25" s="3"/>
      <c r="E25" s="15"/>
      <c r="F25" s="3"/>
      <c r="G25" s="134">
        <v>0.25</v>
      </c>
      <c r="H25" s="134">
        <v>36</v>
      </c>
      <c r="I25" s="3"/>
      <c r="J25" s="3"/>
      <c r="K25" s="3"/>
      <c r="L25" s="3"/>
      <c r="M25" s="3">
        <v>500</v>
      </c>
      <c r="N25" s="3">
        <v>500</v>
      </c>
      <c r="O25" s="3"/>
      <c r="P25" s="3">
        <v>180</v>
      </c>
    </row>
    <row r="26" spans="1:16" x14ac:dyDescent="0.25">
      <c r="A26" s="3">
        <v>21</v>
      </c>
      <c r="B26" s="3" t="s">
        <v>1230</v>
      </c>
      <c r="C26" s="3" t="s">
        <v>376</v>
      </c>
      <c r="D26" s="3">
        <v>50</v>
      </c>
      <c r="E26" s="15"/>
      <c r="F26" s="3"/>
      <c r="G26" s="134">
        <v>0.25</v>
      </c>
      <c r="H26" s="134">
        <v>36</v>
      </c>
      <c r="I26" s="3"/>
      <c r="J26" s="3"/>
      <c r="K26" s="3"/>
      <c r="L26" s="3"/>
      <c r="M26" s="3"/>
      <c r="N26" s="3"/>
      <c r="O26" s="3"/>
      <c r="P26" s="3"/>
    </row>
    <row r="27" spans="1:16" x14ac:dyDescent="0.25">
      <c r="A27" s="6">
        <v>22</v>
      </c>
      <c r="B27" s="3" t="s">
        <v>1231</v>
      </c>
      <c r="C27" s="3"/>
      <c r="D27" s="3"/>
      <c r="E27" s="15"/>
      <c r="F27" s="3"/>
      <c r="G27" s="134">
        <v>1.7</v>
      </c>
      <c r="H27" s="134">
        <v>36</v>
      </c>
      <c r="I27" s="3"/>
      <c r="J27" s="3"/>
      <c r="K27" s="3"/>
      <c r="L27" s="3"/>
      <c r="M27" s="3"/>
      <c r="N27" s="3"/>
      <c r="O27" s="3"/>
      <c r="P27" s="3"/>
    </row>
    <row r="28" spans="1:16" ht="30" x14ac:dyDescent="0.25">
      <c r="A28" s="3">
        <v>23</v>
      </c>
      <c r="B28" s="3" t="s">
        <v>1232</v>
      </c>
      <c r="C28" s="3"/>
      <c r="D28" s="3"/>
      <c r="E28" s="15" t="s">
        <v>1216</v>
      </c>
      <c r="F28" s="3">
        <v>100</v>
      </c>
      <c r="G28" s="134">
        <v>3.1</v>
      </c>
      <c r="H28" s="134">
        <v>36</v>
      </c>
      <c r="I28" s="3"/>
      <c r="J28" s="3"/>
      <c r="K28" s="3"/>
      <c r="L28" s="3"/>
      <c r="M28" s="3">
        <v>100</v>
      </c>
      <c r="N28" s="3">
        <v>100</v>
      </c>
      <c r="O28" s="3"/>
      <c r="P28" s="3">
        <v>60</v>
      </c>
    </row>
    <row r="29" spans="1:16" ht="30" x14ac:dyDescent="0.25">
      <c r="A29" s="6">
        <v>24</v>
      </c>
      <c r="B29" s="3" t="s">
        <v>1233</v>
      </c>
      <c r="C29" s="3"/>
      <c r="D29" s="3"/>
      <c r="E29" s="15" t="s">
        <v>1216</v>
      </c>
      <c r="F29" s="3">
        <v>100</v>
      </c>
      <c r="G29" s="134">
        <v>2</v>
      </c>
      <c r="H29" s="134">
        <v>30</v>
      </c>
      <c r="I29" s="3"/>
      <c r="J29" s="3"/>
      <c r="K29" s="3"/>
      <c r="L29" s="3"/>
      <c r="M29" s="3">
        <v>2500</v>
      </c>
      <c r="N29" s="3">
        <v>2500</v>
      </c>
      <c r="O29" s="3"/>
      <c r="P29" s="3">
        <v>24</v>
      </c>
    </row>
    <row r="30" spans="1:16" ht="30" x14ac:dyDescent="0.25">
      <c r="A30" s="3">
        <v>25</v>
      </c>
      <c r="B30" s="3" t="s">
        <v>1134</v>
      </c>
      <c r="C30" s="3" t="s">
        <v>376</v>
      </c>
      <c r="D30" s="3">
        <v>30</v>
      </c>
      <c r="E30" s="15" t="s">
        <v>842</v>
      </c>
      <c r="F30" s="3">
        <v>70</v>
      </c>
      <c r="G30" s="134">
        <v>1.95</v>
      </c>
      <c r="H30" s="134">
        <v>36</v>
      </c>
      <c r="I30" s="3"/>
      <c r="J30" s="3"/>
      <c r="K30" s="3"/>
      <c r="L30" s="3"/>
      <c r="M30" s="3"/>
      <c r="N30" s="3"/>
      <c r="O30" s="3"/>
      <c r="P30" s="3"/>
    </row>
    <row r="31" spans="1:16" x14ac:dyDescent="0.25">
      <c r="A31" s="6">
        <v>26</v>
      </c>
      <c r="B31" s="3" t="s">
        <v>1234</v>
      </c>
      <c r="C31" s="3"/>
      <c r="D31" s="3"/>
      <c r="E31" s="15"/>
      <c r="F31" s="3"/>
      <c r="G31" s="134">
        <v>3</v>
      </c>
      <c r="H31" s="134">
        <v>36</v>
      </c>
      <c r="I31" s="3"/>
      <c r="J31" s="3"/>
      <c r="K31" s="3"/>
      <c r="L31" s="3"/>
      <c r="M31" s="3"/>
      <c r="N31" s="3"/>
      <c r="O31" s="3"/>
      <c r="P31" s="3"/>
    </row>
    <row r="32" spans="1:16" ht="45" x14ac:dyDescent="0.25">
      <c r="A32" s="3">
        <v>27</v>
      </c>
      <c r="B32" s="3" t="s">
        <v>531</v>
      </c>
      <c r="C32" s="3"/>
      <c r="D32" s="3"/>
      <c r="E32" s="15" t="s">
        <v>901</v>
      </c>
      <c r="F32" s="3">
        <v>30</v>
      </c>
      <c r="G32" s="134"/>
      <c r="H32" s="134"/>
      <c r="I32" s="3"/>
      <c r="J32" s="3"/>
      <c r="K32" s="3"/>
      <c r="L32" s="3"/>
      <c r="M32" s="3"/>
      <c r="N32" s="3"/>
      <c r="O32" s="3"/>
      <c r="P32" s="3"/>
    </row>
    <row r="33" spans="1:16" x14ac:dyDescent="0.25">
      <c r="A33" s="6">
        <v>28</v>
      </c>
      <c r="B33" s="3" t="s">
        <v>1235</v>
      </c>
      <c r="C33" s="3"/>
      <c r="D33" s="3"/>
      <c r="E33" s="15"/>
      <c r="F33" s="3"/>
      <c r="G33" s="134">
        <v>10</v>
      </c>
      <c r="H33" s="134">
        <v>24</v>
      </c>
      <c r="I33" s="3"/>
      <c r="J33" s="3"/>
      <c r="K33" s="3"/>
      <c r="L33" s="3"/>
      <c r="M33" s="3"/>
      <c r="N33" s="3"/>
      <c r="O33" s="3"/>
      <c r="P33" s="3"/>
    </row>
    <row r="34" spans="1:16" x14ac:dyDescent="0.25">
      <c r="A34" s="3">
        <v>29</v>
      </c>
      <c r="B34" s="3" t="s">
        <v>255</v>
      </c>
      <c r="C34" s="3"/>
      <c r="D34" s="3"/>
      <c r="E34" s="15"/>
      <c r="F34" s="3"/>
      <c r="G34" s="134">
        <v>4</v>
      </c>
      <c r="H34" s="134">
        <v>24</v>
      </c>
      <c r="I34" s="3"/>
      <c r="J34" s="3"/>
      <c r="K34" s="3"/>
      <c r="L34" s="3"/>
      <c r="M34" s="3"/>
      <c r="N34" s="3"/>
      <c r="O34" s="3"/>
      <c r="P34" s="3"/>
    </row>
    <row r="35" spans="1:16" ht="45" x14ac:dyDescent="0.25">
      <c r="A35" s="6">
        <v>30</v>
      </c>
      <c r="B35" s="3" t="s">
        <v>1236</v>
      </c>
      <c r="C35" s="3" t="s">
        <v>376</v>
      </c>
      <c r="D35" s="3">
        <v>15</v>
      </c>
      <c r="E35" s="15" t="s">
        <v>904</v>
      </c>
      <c r="F35" s="3">
        <v>25</v>
      </c>
      <c r="G35" s="134">
        <v>0.15</v>
      </c>
      <c r="H35" s="134">
        <v>36</v>
      </c>
      <c r="I35" s="3"/>
      <c r="J35" s="3"/>
      <c r="K35" s="3"/>
      <c r="L35" s="3"/>
      <c r="M35" s="3">
        <v>1000</v>
      </c>
      <c r="N35" s="3">
        <v>1000</v>
      </c>
      <c r="O35" s="3"/>
      <c r="P35" s="3">
        <v>96</v>
      </c>
    </row>
    <row r="36" spans="1:16" x14ac:dyDescent="0.25">
      <c r="A36" s="3">
        <v>31</v>
      </c>
      <c r="B36" s="3" t="s">
        <v>569</v>
      </c>
      <c r="C36" s="3"/>
      <c r="D36" s="3"/>
      <c r="E36" s="15"/>
      <c r="F36" s="3"/>
      <c r="G36" s="134">
        <v>4</v>
      </c>
      <c r="H36" s="134">
        <v>36</v>
      </c>
      <c r="I36" s="3"/>
      <c r="J36" s="3"/>
      <c r="K36" s="3"/>
      <c r="L36" s="3"/>
      <c r="M36" s="3"/>
      <c r="N36" s="3"/>
      <c r="O36" s="3"/>
      <c r="P36" s="3"/>
    </row>
    <row r="37" spans="1:16" ht="45" x14ac:dyDescent="0.25">
      <c r="A37" s="6">
        <v>32</v>
      </c>
      <c r="B37" s="3" t="s">
        <v>708</v>
      </c>
      <c r="C37" s="3" t="s">
        <v>376</v>
      </c>
      <c r="D37" s="3">
        <v>30</v>
      </c>
      <c r="E37" s="15" t="s">
        <v>904</v>
      </c>
      <c r="F37" s="3">
        <v>100</v>
      </c>
      <c r="G37" s="134">
        <v>1.6</v>
      </c>
      <c r="H37" s="134">
        <v>36</v>
      </c>
      <c r="I37" s="3"/>
      <c r="J37" s="3"/>
      <c r="K37" s="3"/>
      <c r="L37" s="3"/>
      <c r="M37" s="3"/>
      <c r="N37" s="3"/>
      <c r="O37" s="3"/>
      <c r="P37" s="3"/>
    </row>
    <row r="38" spans="1:16" ht="30" x14ac:dyDescent="0.25">
      <c r="A38" s="3">
        <v>33</v>
      </c>
      <c r="B38" s="3" t="s">
        <v>558</v>
      </c>
      <c r="C38" s="3" t="s">
        <v>376</v>
      </c>
      <c r="D38" s="3">
        <v>50</v>
      </c>
      <c r="E38" s="15" t="s">
        <v>1223</v>
      </c>
      <c r="F38" s="3">
        <v>20</v>
      </c>
      <c r="G38" s="134">
        <v>0.1</v>
      </c>
      <c r="H38" s="134">
        <v>36</v>
      </c>
      <c r="I38" s="3"/>
      <c r="J38" s="3"/>
      <c r="K38" s="3"/>
      <c r="L38" s="3"/>
      <c r="M38" s="3"/>
      <c r="N38" s="3"/>
      <c r="O38" s="3"/>
      <c r="P38" s="3"/>
    </row>
    <row r="39" spans="1:16" ht="30" x14ac:dyDescent="0.25">
      <c r="A39" s="6">
        <v>34</v>
      </c>
      <c r="B39" s="3" t="s">
        <v>1237</v>
      </c>
      <c r="C39" s="3"/>
      <c r="D39" s="3"/>
      <c r="E39" s="15" t="s">
        <v>830</v>
      </c>
      <c r="F39" s="3">
        <v>80</v>
      </c>
      <c r="G39" s="134"/>
      <c r="H39" s="134"/>
      <c r="I39" s="3"/>
      <c r="J39" s="3"/>
      <c r="K39" s="3"/>
      <c r="L39" s="3"/>
      <c r="M39" s="3"/>
      <c r="N39" s="3"/>
      <c r="O39" s="3"/>
      <c r="P39" s="3"/>
    </row>
    <row r="40" spans="1:16" ht="45" x14ac:dyDescent="0.25">
      <c r="A40" s="3">
        <v>35</v>
      </c>
      <c r="B40" s="3" t="s">
        <v>1238</v>
      </c>
      <c r="C40" s="3"/>
      <c r="D40" s="3"/>
      <c r="E40" s="15" t="s">
        <v>904</v>
      </c>
      <c r="F40" s="3">
        <v>50</v>
      </c>
      <c r="G40" s="134">
        <v>0.1</v>
      </c>
      <c r="H40" s="134">
        <v>24</v>
      </c>
      <c r="I40" s="3"/>
      <c r="J40" s="3"/>
      <c r="K40" s="3"/>
      <c r="L40" s="3"/>
      <c r="M40" s="3"/>
      <c r="N40" s="3"/>
      <c r="O40" s="3"/>
      <c r="P40" s="3"/>
    </row>
    <row r="41" spans="1:16" ht="45" x14ac:dyDescent="0.25">
      <c r="A41" s="6">
        <v>36</v>
      </c>
      <c r="B41" s="3" t="s">
        <v>1239</v>
      </c>
      <c r="C41" s="3"/>
      <c r="D41" s="3"/>
      <c r="E41" s="15" t="s">
        <v>904</v>
      </c>
      <c r="F41" s="3">
        <v>50</v>
      </c>
      <c r="G41" s="134">
        <v>2</v>
      </c>
      <c r="H41" s="134">
        <v>30</v>
      </c>
      <c r="I41" s="3"/>
      <c r="J41" s="3"/>
      <c r="K41" s="3"/>
      <c r="L41" s="3"/>
      <c r="M41" s="3"/>
      <c r="N41" s="3"/>
      <c r="O41" s="3"/>
      <c r="P41" s="3"/>
    </row>
    <row r="42" spans="1:16" x14ac:dyDescent="0.25">
      <c r="A42" s="3">
        <v>37</v>
      </c>
      <c r="B42" s="3" t="s">
        <v>1240</v>
      </c>
      <c r="C42" s="3"/>
      <c r="D42" s="3"/>
      <c r="E42" s="15"/>
      <c r="F42" s="3"/>
      <c r="G42" s="134">
        <v>0.3</v>
      </c>
      <c r="H42" s="134">
        <v>36</v>
      </c>
      <c r="I42" s="3"/>
      <c r="J42" s="3"/>
      <c r="K42" s="3"/>
      <c r="L42" s="3"/>
      <c r="M42" s="3"/>
      <c r="N42" s="3"/>
      <c r="O42" s="3"/>
      <c r="P42" s="3"/>
    </row>
    <row r="43" spans="1:16" x14ac:dyDescent="0.25">
      <c r="A43" s="6">
        <v>38</v>
      </c>
      <c r="B43" s="3" t="s">
        <v>1241</v>
      </c>
      <c r="C43" s="3"/>
      <c r="D43" s="3"/>
      <c r="E43" s="15"/>
      <c r="F43" s="3"/>
      <c r="G43" s="134">
        <v>1</v>
      </c>
      <c r="H43" s="134">
        <v>24</v>
      </c>
      <c r="I43" s="3"/>
      <c r="J43" s="3"/>
      <c r="K43" s="3"/>
      <c r="L43" s="3"/>
      <c r="M43" s="3"/>
      <c r="N43" s="3"/>
      <c r="O43" s="3"/>
      <c r="P43" s="3"/>
    </row>
    <row r="44" spans="1:16" x14ac:dyDescent="0.25">
      <c r="A44" s="3">
        <v>39</v>
      </c>
      <c r="B44" s="3" t="s">
        <v>1242</v>
      </c>
      <c r="C44" s="3"/>
      <c r="D44" s="3"/>
      <c r="E44" s="15"/>
      <c r="F44" s="3"/>
      <c r="G44" s="134">
        <v>1</v>
      </c>
      <c r="H44" s="134">
        <v>48</v>
      </c>
      <c r="I44" s="3"/>
      <c r="J44" s="3"/>
      <c r="K44" s="3"/>
      <c r="L44" s="3"/>
      <c r="M44" s="3"/>
      <c r="N44" s="3"/>
      <c r="O44" s="3"/>
      <c r="P44" s="3"/>
    </row>
    <row r="45" spans="1:16" x14ac:dyDescent="0.25">
      <c r="A45" s="6">
        <v>40</v>
      </c>
      <c r="B45" s="3" t="s">
        <v>1243</v>
      </c>
      <c r="C45" s="3"/>
      <c r="D45" s="3"/>
      <c r="E45" s="15"/>
      <c r="F45" s="3"/>
      <c r="G45" s="134">
        <v>0.15</v>
      </c>
      <c r="H45" s="134">
        <v>30</v>
      </c>
      <c r="I45" s="3"/>
      <c r="J45" s="3"/>
      <c r="K45" s="3"/>
      <c r="L45" s="3"/>
      <c r="M45" s="3"/>
      <c r="N45" s="3"/>
      <c r="O45" s="3"/>
      <c r="P45" s="3"/>
    </row>
    <row r="46" spans="1:16" ht="45" x14ac:dyDescent="0.25">
      <c r="A46" s="3">
        <v>41</v>
      </c>
      <c r="B46" s="3" t="s">
        <v>449</v>
      </c>
      <c r="C46" s="3"/>
      <c r="D46" s="3"/>
      <c r="E46" s="15" t="s">
        <v>904</v>
      </c>
      <c r="F46" s="3">
        <v>30</v>
      </c>
      <c r="G46" s="134">
        <v>0.1</v>
      </c>
      <c r="H46" s="134">
        <v>42</v>
      </c>
      <c r="I46" s="3">
        <v>120</v>
      </c>
      <c r="J46" s="3">
        <v>120</v>
      </c>
      <c r="K46" s="3"/>
      <c r="L46" s="3">
        <v>15</v>
      </c>
      <c r="M46" s="3">
        <v>100</v>
      </c>
      <c r="N46" s="3">
        <v>100</v>
      </c>
      <c r="O46" s="3"/>
      <c r="P46" s="3">
        <v>120</v>
      </c>
    </row>
    <row r="47" spans="1:16" ht="30" x14ac:dyDescent="0.25">
      <c r="A47" s="6">
        <v>42</v>
      </c>
      <c r="B47" s="3" t="s">
        <v>206</v>
      </c>
      <c r="C47" s="3" t="s">
        <v>376</v>
      </c>
      <c r="D47" s="3">
        <v>50</v>
      </c>
      <c r="E47" s="15" t="s">
        <v>842</v>
      </c>
      <c r="F47" s="3">
        <v>80</v>
      </c>
      <c r="G47" s="134">
        <v>0.65</v>
      </c>
      <c r="H47" s="134">
        <v>18</v>
      </c>
      <c r="I47" s="3"/>
      <c r="J47" s="3"/>
      <c r="K47" s="3"/>
      <c r="L47" s="3"/>
      <c r="M47" s="3"/>
      <c r="N47" s="3"/>
      <c r="O47" s="3"/>
      <c r="P47" s="3"/>
    </row>
    <row r="48" spans="1:16" ht="45" x14ac:dyDescent="0.25">
      <c r="A48" s="3">
        <v>43</v>
      </c>
      <c r="B48" s="3" t="s">
        <v>1244</v>
      </c>
      <c r="C48" s="3" t="s">
        <v>376</v>
      </c>
      <c r="D48" s="3">
        <v>30</v>
      </c>
      <c r="E48" s="15" t="s">
        <v>904</v>
      </c>
      <c r="F48" s="3">
        <v>50</v>
      </c>
      <c r="G48" s="134">
        <v>1.5</v>
      </c>
      <c r="H48" s="134">
        <v>48</v>
      </c>
      <c r="I48" s="3">
        <v>1100</v>
      </c>
      <c r="J48" s="3">
        <v>1100</v>
      </c>
      <c r="K48" s="3"/>
      <c r="L48" s="3">
        <v>60</v>
      </c>
      <c r="M48" s="3"/>
      <c r="N48" s="3"/>
      <c r="O48" s="3"/>
      <c r="P48" s="3"/>
    </row>
    <row r="49" spans="1:16" ht="45" x14ac:dyDescent="0.25">
      <c r="A49" s="6">
        <v>44</v>
      </c>
      <c r="B49" s="3" t="s">
        <v>1245</v>
      </c>
      <c r="C49" s="3" t="s">
        <v>376</v>
      </c>
      <c r="D49" s="3">
        <v>50</v>
      </c>
      <c r="E49" s="15" t="s">
        <v>904</v>
      </c>
      <c r="F49" s="3">
        <v>50</v>
      </c>
      <c r="G49" s="134">
        <v>0.2</v>
      </c>
      <c r="H49" s="134">
        <v>36</v>
      </c>
      <c r="I49" s="3">
        <v>750</v>
      </c>
      <c r="J49" s="3">
        <v>750</v>
      </c>
      <c r="K49" s="3"/>
      <c r="L49" s="3">
        <v>180</v>
      </c>
      <c r="M49" s="3">
        <v>500</v>
      </c>
      <c r="N49" s="3">
        <v>500</v>
      </c>
      <c r="O49" s="3"/>
      <c r="P49" s="3">
        <v>60</v>
      </c>
    </row>
    <row r="50" spans="1:16" ht="45" x14ac:dyDescent="0.25">
      <c r="A50" s="3">
        <v>45</v>
      </c>
      <c r="B50" s="3" t="s">
        <v>1246</v>
      </c>
      <c r="C50" s="3" t="s">
        <v>376</v>
      </c>
      <c r="D50" s="3">
        <v>30</v>
      </c>
      <c r="E50" s="15" t="s">
        <v>904</v>
      </c>
      <c r="F50" s="3">
        <v>100</v>
      </c>
      <c r="G50" s="134">
        <v>0.25</v>
      </c>
      <c r="H50" s="134">
        <v>36</v>
      </c>
      <c r="I50" s="3"/>
      <c r="J50" s="3"/>
      <c r="K50" s="3"/>
      <c r="L50" s="3"/>
      <c r="M50" s="3"/>
      <c r="N50" s="3"/>
      <c r="O50" s="3"/>
      <c r="P50" s="3"/>
    </row>
    <row r="51" spans="1:16" x14ac:dyDescent="0.25">
      <c r="A51" s="6">
        <v>46</v>
      </c>
      <c r="B51" s="3" t="s">
        <v>1247</v>
      </c>
      <c r="C51" s="3"/>
      <c r="D51" s="3"/>
      <c r="E51" s="15"/>
      <c r="F51" s="3"/>
      <c r="G51" s="134">
        <v>0.5</v>
      </c>
      <c r="H51" s="134">
        <v>24</v>
      </c>
      <c r="I51" s="3"/>
      <c r="J51" s="3"/>
      <c r="K51" s="3"/>
      <c r="L51" s="3"/>
      <c r="M51" s="3"/>
      <c r="N51" s="3"/>
      <c r="O51" s="3"/>
      <c r="P51" s="3"/>
    </row>
    <row r="52" spans="1:16" ht="45" x14ac:dyDescent="0.25">
      <c r="A52" s="3">
        <v>47</v>
      </c>
      <c r="B52" s="3" t="s">
        <v>679</v>
      </c>
      <c r="C52" s="3" t="s">
        <v>376</v>
      </c>
      <c r="D52" s="3">
        <v>30</v>
      </c>
      <c r="E52" s="15" t="s">
        <v>904</v>
      </c>
      <c r="F52" s="3">
        <v>70</v>
      </c>
      <c r="G52" s="134">
        <v>0.77</v>
      </c>
      <c r="H52" s="134">
        <v>30</v>
      </c>
      <c r="I52" s="3"/>
      <c r="J52" s="3"/>
      <c r="K52" s="3"/>
      <c r="L52" s="3"/>
      <c r="M52" s="3">
        <v>400</v>
      </c>
      <c r="N52" s="3">
        <v>400</v>
      </c>
      <c r="O52" s="3"/>
      <c r="P52" s="3">
        <v>108</v>
      </c>
    </row>
    <row r="53" spans="1:16" x14ac:dyDescent="0.25">
      <c r="A53" s="6">
        <v>48</v>
      </c>
      <c r="B53" s="3" t="s">
        <v>1248</v>
      </c>
      <c r="C53" s="3"/>
      <c r="D53" s="3"/>
      <c r="E53" s="15"/>
      <c r="F53" s="3"/>
      <c r="G53" s="134">
        <v>1</v>
      </c>
      <c r="H53" s="134">
        <v>12</v>
      </c>
      <c r="I53" s="3"/>
      <c r="J53" s="3"/>
      <c r="K53" s="3"/>
      <c r="L53" s="3"/>
      <c r="M53" s="3"/>
      <c r="N53" s="3"/>
      <c r="O53" s="3"/>
      <c r="P53" s="3"/>
    </row>
    <row r="54" spans="1:16" x14ac:dyDescent="0.25">
      <c r="A54" s="3">
        <v>49</v>
      </c>
      <c r="B54" s="3" t="s">
        <v>1249</v>
      </c>
      <c r="C54" s="3"/>
      <c r="D54" s="3"/>
      <c r="E54" s="15"/>
      <c r="F54" s="3"/>
      <c r="G54" s="134">
        <v>1.2</v>
      </c>
      <c r="H54" s="134">
        <v>24</v>
      </c>
      <c r="I54" s="3"/>
      <c r="J54" s="3"/>
      <c r="K54" s="3"/>
      <c r="L54" s="3"/>
      <c r="M54" s="3"/>
      <c r="N54" s="3"/>
      <c r="O54" s="3"/>
      <c r="P54" s="3"/>
    </row>
    <row r="55" spans="1:16" ht="45" x14ac:dyDescent="0.25">
      <c r="A55" s="6">
        <v>50</v>
      </c>
      <c r="B55" s="3" t="s">
        <v>1250</v>
      </c>
      <c r="C55" s="3"/>
      <c r="D55" s="3"/>
      <c r="E55" s="15" t="s">
        <v>904</v>
      </c>
      <c r="F55" s="3">
        <v>60</v>
      </c>
      <c r="G55" s="134">
        <v>6</v>
      </c>
      <c r="H55" s="134">
        <v>24</v>
      </c>
      <c r="I55" s="3"/>
      <c r="J55" s="3"/>
      <c r="K55" s="3"/>
      <c r="L55" s="3"/>
      <c r="M55" s="3"/>
      <c r="N55" s="3"/>
      <c r="O55" s="3"/>
      <c r="P55" s="3"/>
    </row>
    <row r="56" spans="1:16" ht="45" x14ac:dyDescent="0.25">
      <c r="A56" s="3">
        <v>51</v>
      </c>
      <c r="B56" s="3" t="s">
        <v>1251</v>
      </c>
      <c r="C56" s="3"/>
      <c r="D56" s="3"/>
      <c r="E56" s="15" t="s">
        <v>904</v>
      </c>
      <c r="F56" s="3">
        <v>100</v>
      </c>
      <c r="G56" s="134">
        <v>0.3</v>
      </c>
      <c r="H56" s="134">
        <v>36</v>
      </c>
      <c r="I56" s="3"/>
      <c r="J56" s="3"/>
      <c r="K56" s="3"/>
      <c r="L56" s="3"/>
      <c r="M56" s="3"/>
      <c r="N56" s="3"/>
      <c r="O56" s="3"/>
      <c r="P56" s="3"/>
    </row>
    <row r="57" spans="1:16" ht="45" x14ac:dyDescent="0.25">
      <c r="A57" s="6">
        <v>52</v>
      </c>
      <c r="B57" s="3" t="s">
        <v>1252</v>
      </c>
      <c r="C57" s="3"/>
      <c r="D57" s="3"/>
      <c r="E57" s="15" t="s">
        <v>904</v>
      </c>
      <c r="F57" s="3">
        <v>60</v>
      </c>
      <c r="G57" s="134">
        <v>0.05</v>
      </c>
      <c r="H57" s="134">
        <v>24</v>
      </c>
      <c r="I57" s="3"/>
      <c r="J57" s="3"/>
      <c r="K57" s="3"/>
      <c r="L57" s="3"/>
      <c r="M57" s="3"/>
      <c r="N57" s="3"/>
      <c r="O57" s="3"/>
      <c r="P57" s="3"/>
    </row>
    <row r="58" spans="1:16" x14ac:dyDescent="0.25">
      <c r="A58" s="3">
        <v>53</v>
      </c>
      <c r="B58" s="3" t="s">
        <v>1253</v>
      </c>
      <c r="C58" s="3" t="s">
        <v>376</v>
      </c>
      <c r="D58" s="3">
        <v>40</v>
      </c>
      <c r="E58" s="15"/>
      <c r="F58" s="3"/>
      <c r="G58" s="134">
        <v>3</v>
      </c>
      <c r="H58" s="134">
        <v>18</v>
      </c>
      <c r="I58" s="3"/>
      <c r="J58" s="3"/>
      <c r="K58" s="3"/>
      <c r="L58" s="3"/>
      <c r="M58" s="3"/>
      <c r="N58" s="3"/>
      <c r="O58" s="3"/>
      <c r="P58" s="3"/>
    </row>
    <row r="59" spans="1:16" x14ac:dyDescent="0.25">
      <c r="A59" s="6">
        <v>54</v>
      </c>
      <c r="B59" s="3" t="s">
        <v>1254</v>
      </c>
      <c r="C59" s="3"/>
      <c r="D59" s="3"/>
      <c r="E59" s="15"/>
      <c r="F59" s="3"/>
      <c r="G59" s="134">
        <v>1</v>
      </c>
      <c r="H59" s="134">
        <v>24</v>
      </c>
      <c r="I59" s="3"/>
      <c r="J59" s="3"/>
      <c r="K59" s="3"/>
      <c r="L59" s="3"/>
      <c r="M59" s="3"/>
      <c r="N59" s="3"/>
      <c r="O59" s="3"/>
      <c r="P59" s="3"/>
    </row>
    <row r="60" spans="1:16" x14ac:dyDescent="0.25">
      <c r="A60" s="3">
        <v>55</v>
      </c>
      <c r="B60" s="3" t="s">
        <v>1255</v>
      </c>
      <c r="C60" s="3"/>
      <c r="D60" s="3"/>
      <c r="E60" s="15"/>
      <c r="F60" s="3"/>
      <c r="G60" s="134">
        <v>1</v>
      </c>
      <c r="H60" s="134">
        <v>36</v>
      </c>
      <c r="I60" s="3"/>
      <c r="J60" s="3"/>
      <c r="K60" s="3"/>
      <c r="L60" s="3"/>
      <c r="M60" s="3">
        <v>50</v>
      </c>
      <c r="N60" s="3">
        <v>50</v>
      </c>
      <c r="O60" s="3"/>
      <c r="P60" s="3">
        <v>240</v>
      </c>
    </row>
    <row r="61" spans="1:16" x14ac:dyDescent="0.25">
      <c r="A61" s="6">
        <v>56</v>
      </c>
      <c r="B61" s="3" t="s">
        <v>1256</v>
      </c>
      <c r="C61" s="3"/>
      <c r="D61" s="3"/>
      <c r="E61" s="15"/>
      <c r="F61" s="3"/>
      <c r="G61" s="134"/>
      <c r="H61" s="134"/>
      <c r="I61" s="3"/>
      <c r="J61" s="3"/>
      <c r="K61" s="3"/>
      <c r="L61" s="3"/>
      <c r="M61" s="3"/>
      <c r="N61" s="3"/>
      <c r="O61" s="3"/>
      <c r="P61" s="3"/>
    </row>
    <row r="62" spans="1:16" ht="45" x14ac:dyDescent="0.25">
      <c r="A62" s="3">
        <v>57</v>
      </c>
      <c r="B62" s="3" t="s">
        <v>1257</v>
      </c>
      <c r="C62" s="3"/>
      <c r="D62" s="3"/>
      <c r="E62" s="15" t="s">
        <v>904</v>
      </c>
      <c r="F62" s="3">
        <v>100</v>
      </c>
      <c r="G62" s="134">
        <v>1</v>
      </c>
      <c r="H62" s="134">
        <v>42</v>
      </c>
      <c r="I62" s="3"/>
      <c r="J62" s="3"/>
      <c r="K62" s="3"/>
      <c r="L62" s="3"/>
      <c r="M62" s="3"/>
      <c r="N62" s="3"/>
      <c r="O62" s="3"/>
      <c r="P62" s="3"/>
    </row>
    <row r="63" spans="1:16" ht="45" x14ac:dyDescent="0.25">
      <c r="A63" s="6">
        <v>58</v>
      </c>
      <c r="B63" s="3" t="s">
        <v>910</v>
      </c>
      <c r="C63" s="3" t="s">
        <v>376</v>
      </c>
      <c r="D63" s="3">
        <v>40</v>
      </c>
      <c r="E63" s="15" t="s">
        <v>904</v>
      </c>
      <c r="F63" s="3">
        <v>100</v>
      </c>
      <c r="G63" s="134">
        <v>7</v>
      </c>
      <c r="H63" s="134">
        <v>36</v>
      </c>
      <c r="I63" s="3"/>
      <c r="J63" s="3"/>
      <c r="K63" s="3"/>
      <c r="L63" s="3"/>
      <c r="M63" s="3"/>
      <c r="N63" s="3"/>
      <c r="O63" s="3"/>
      <c r="P63" s="3"/>
    </row>
    <row r="64" spans="1:16" x14ac:dyDescent="0.25">
      <c r="A64" s="3">
        <v>59</v>
      </c>
      <c r="B64" s="3" t="s">
        <v>1258</v>
      </c>
      <c r="C64" s="3" t="s">
        <v>376</v>
      </c>
      <c r="D64" s="3">
        <v>80</v>
      </c>
      <c r="E64" s="15"/>
      <c r="F64" s="3"/>
      <c r="G64" s="134"/>
      <c r="H64" s="134"/>
      <c r="I64" s="3"/>
      <c r="J64" s="3"/>
      <c r="K64" s="3"/>
      <c r="L64" s="3"/>
      <c r="M64" s="3"/>
      <c r="N64" s="3"/>
      <c r="O64" s="3"/>
      <c r="P64" s="3"/>
    </row>
    <row r="65" spans="1:16" x14ac:dyDescent="0.25">
      <c r="A65" s="6">
        <v>60</v>
      </c>
      <c r="B65" s="3" t="s">
        <v>1234</v>
      </c>
      <c r="C65" s="3" t="s">
        <v>376</v>
      </c>
      <c r="D65" s="3">
        <v>80</v>
      </c>
      <c r="E65" s="15"/>
      <c r="F65" s="3"/>
      <c r="G65" s="134"/>
      <c r="H65" s="134"/>
      <c r="I65" s="3"/>
      <c r="J65" s="3"/>
      <c r="K65" s="3"/>
      <c r="L65" s="3"/>
      <c r="M65" s="3"/>
      <c r="N65" s="3"/>
      <c r="O65" s="3"/>
      <c r="P65" s="3"/>
    </row>
    <row r="66" spans="1:16" ht="45" x14ac:dyDescent="0.25">
      <c r="A66" s="3">
        <v>61</v>
      </c>
      <c r="B66" s="3" t="s">
        <v>1259</v>
      </c>
      <c r="C66" s="3" t="s">
        <v>376</v>
      </c>
      <c r="D66" s="3">
        <v>20</v>
      </c>
      <c r="E66" s="15" t="s">
        <v>904</v>
      </c>
      <c r="F66" s="3">
        <v>30</v>
      </c>
      <c r="G66" s="134"/>
      <c r="H66" s="134"/>
      <c r="I66" s="3">
        <v>500</v>
      </c>
      <c r="J66" s="3">
        <v>500</v>
      </c>
      <c r="K66" s="3"/>
      <c r="L66" s="3">
        <v>180</v>
      </c>
      <c r="M66" s="3"/>
      <c r="N66" s="3"/>
      <c r="O66" s="3"/>
      <c r="P66" s="3"/>
    </row>
    <row r="67" spans="1:16" ht="30" x14ac:dyDescent="0.25">
      <c r="A67" s="6">
        <v>62</v>
      </c>
      <c r="B67" s="3" t="s">
        <v>1260</v>
      </c>
      <c r="C67" s="3"/>
      <c r="D67" s="3"/>
      <c r="E67" s="15" t="s">
        <v>842</v>
      </c>
      <c r="F67" s="3">
        <v>60</v>
      </c>
      <c r="G67" s="134">
        <v>0.15</v>
      </c>
      <c r="H67" s="134">
        <v>36</v>
      </c>
      <c r="I67" s="3"/>
      <c r="J67" s="3"/>
      <c r="K67" s="3"/>
      <c r="L67" s="3"/>
      <c r="M67" s="3"/>
      <c r="N67" s="3"/>
      <c r="O67" s="3"/>
      <c r="P67" s="3"/>
    </row>
    <row r="68" spans="1:16" x14ac:dyDescent="0.25">
      <c r="A68" s="3">
        <v>63</v>
      </c>
      <c r="B68" s="3" t="s">
        <v>1261</v>
      </c>
      <c r="C68" s="3"/>
      <c r="D68" s="3"/>
      <c r="E68" s="15"/>
      <c r="F68" s="3"/>
      <c r="G68" s="134">
        <v>0.3</v>
      </c>
      <c r="H68" s="134">
        <v>36</v>
      </c>
      <c r="I68" s="3"/>
      <c r="J68" s="3"/>
      <c r="K68" s="3"/>
      <c r="L68" s="3"/>
      <c r="M68" s="3"/>
      <c r="N68" s="3"/>
      <c r="O68" s="3"/>
      <c r="P68" s="3"/>
    </row>
    <row r="69" spans="1:16" ht="45" x14ac:dyDescent="0.25">
      <c r="A69" s="6">
        <v>64</v>
      </c>
      <c r="B69" s="3" t="s">
        <v>1262</v>
      </c>
      <c r="C69" s="3" t="s">
        <v>376</v>
      </c>
      <c r="D69" s="3">
        <v>30</v>
      </c>
      <c r="E69" s="15" t="s">
        <v>904</v>
      </c>
      <c r="F69" s="3">
        <v>50</v>
      </c>
      <c r="G69" s="134"/>
      <c r="H69" s="134"/>
      <c r="I69" s="3"/>
      <c r="J69" s="3"/>
      <c r="K69" s="3"/>
      <c r="L69" s="3"/>
      <c r="M69" s="3"/>
      <c r="N69" s="3"/>
      <c r="O69" s="3"/>
      <c r="P69" s="3"/>
    </row>
    <row r="70" spans="1:16" ht="45" x14ac:dyDescent="0.25">
      <c r="A70" s="3">
        <v>65</v>
      </c>
      <c r="B70" s="3" t="s">
        <v>1263</v>
      </c>
      <c r="C70" s="3"/>
      <c r="D70" s="3"/>
      <c r="E70" s="15" t="s">
        <v>904</v>
      </c>
      <c r="F70" s="3">
        <v>100</v>
      </c>
      <c r="G70" s="134">
        <v>0.35</v>
      </c>
      <c r="H70" s="134">
        <v>24</v>
      </c>
      <c r="I70" s="3"/>
      <c r="J70" s="3"/>
      <c r="K70" s="3"/>
      <c r="L70" s="3"/>
      <c r="M70" s="3"/>
      <c r="N70" s="3"/>
      <c r="O70" s="3"/>
      <c r="P70" s="3"/>
    </row>
    <row r="71" spans="1:16" x14ac:dyDescent="0.25">
      <c r="A71" s="6">
        <v>66</v>
      </c>
      <c r="B71" s="3" t="s">
        <v>1264</v>
      </c>
      <c r="C71" s="3"/>
      <c r="D71" s="3"/>
      <c r="E71" s="15"/>
      <c r="F71" s="3"/>
      <c r="G71" s="134">
        <v>1</v>
      </c>
      <c r="H71" s="134">
        <v>30</v>
      </c>
      <c r="I71" s="3"/>
      <c r="J71" s="3"/>
      <c r="K71" s="3"/>
      <c r="L71" s="3"/>
      <c r="M71" s="3"/>
      <c r="N71" s="3"/>
      <c r="O71" s="3"/>
      <c r="P71" s="3"/>
    </row>
    <row r="72" spans="1:16" ht="30" x14ac:dyDescent="0.25">
      <c r="A72" s="3">
        <v>67</v>
      </c>
      <c r="B72" s="3" t="s">
        <v>1265</v>
      </c>
      <c r="C72" s="3"/>
      <c r="D72" s="3"/>
      <c r="E72" s="15" t="s">
        <v>1266</v>
      </c>
      <c r="F72" s="3">
        <v>80</v>
      </c>
      <c r="G72" s="134">
        <v>3</v>
      </c>
      <c r="H72" s="134">
        <v>48</v>
      </c>
      <c r="I72" s="3"/>
      <c r="J72" s="3"/>
      <c r="K72" s="3"/>
      <c r="L72" s="3"/>
      <c r="M72" s="3"/>
      <c r="N72" s="3"/>
      <c r="O72" s="3"/>
      <c r="P72" s="3"/>
    </row>
    <row r="73" spans="1:16" ht="45" x14ac:dyDescent="0.25">
      <c r="A73" s="6">
        <v>68</v>
      </c>
      <c r="B73" s="3" t="s">
        <v>1267</v>
      </c>
      <c r="C73" s="3"/>
      <c r="D73" s="3"/>
      <c r="E73" s="15" t="s">
        <v>904</v>
      </c>
      <c r="F73" s="3">
        <v>100</v>
      </c>
      <c r="G73" s="134">
        <v>1</v>
      </c>
      <c r="H73" s="134">
        <v>36</v>
      </c>
      <c r="I73" s="3">
        <v>1000</v>
      </c>
      <c r="J73" s="3">
        <v>1000</v>
      </c>
      <c r="K73" s="3"/>
      <c r="L73" s="3">
        <v>30</v>
      </c>
      <c r="M73" s="3">
        <v>500</v>
      </c>
      <c r="N73" s="3">
        <v>500</v>
      </c>
      <c r="O73" s="3"/>
      <c r="P73" s="3">
        <v>180</v>
      </c>
    </row>
    <row r="74" spans="1:16" ht="45" x14ac:dyDescent="0.25">
      <c r="A74" s="3">
        <v>69</v>
      </c>
      <c r="B74" s="3" t="s">
        <v>1268</v>
      </c>
      <c r="C74" s="3"/>
      <c r="D74" s="3"/>
      <c r="E74" s="15" t="s">
        <v>904</v>
      </c>
      <c r="F74" s="3">
        <v>75</v>
      </c>
      <c r="G74" s="134">
        <v>0.2</v>
      </c>
      <c r="H74" s="134">
        <v>30</v>
      </c>
      <c r="I74" s="3"/>
      <c r="J74" s="3"/>
      <c r="K74" s="3"/>
      <c r="L74" s="3"/>
      <c r="M74" s="3"/>
      <c r="N74" s="3"/>
      <c r="O74" s="3"/>
      <c r="P74" s="3"/>
    </row>
    <row r="75" spans="1:16" ht="45" x14ac:dyDescent="0.25">
      <c r="A75" s="6">
        <v>70</v>
      </c>
      <c r="B75" s="3" t="s">
        <v>1269</v>
      </c>
      <c r="C75" s="3" t="s">
        <v>376</v>
      </c>
      <c r="D75" s="3">
        <v>40</v>
      </c>
      <c r="E75" s="15" t="s">
        <v>904</v>
      </c>
      <c r="F75" s="3">
        <v>80</v>
      </c>
      <c r="G75" s="134">
        <v>0.3</v>
      </c>
      <c r="H75" s="134">
        <v>36</v>
      </c>
      <c r="I75" s="3"/>
      <c r="J75" s="3"/>
      <c r="K75" s="3"/>
      <c r="L75" s="3"/>
      <c r="M75" s="3"/>
      <c r="N75" s="3"/>
      <c r="O75" s="3"/>
      <c r="P75" s="3"/>
    </row>
    <row r="76" spans="1:16" ht="45" x14ac:dyDescent="0.25">
      <c r="A76" s="3">
        <v>71</v>
      </c>
      <c r="B76" s="3" t="s">
        <v>1270</v>
      </c>
      <c r="C76" s="3"/>
      <c r="D76" s="3"/>
      <c r="E76" s="15" t="s">
        <v>904</v>
      </c>
      <c r="F76" s="3">
        <v>70</v>
      </c>
      <c r="G76" s="134">
        <v>0.25</v>
      </c>
      <c r="H76" s="134">
        <v>24</v>
      </c>
      <c r="I76" s="3"/>
      <c r="J76" s="3"/>
      <c r="K76" s="3"/>
      <c r="L76" s="3"/>
      <c r="M76" s="3"/>
      <c r="N76" s="3"/>
      <c r="O76" s="3"/>
      <c r="P76" s="3"/>
    </row>
    <row r="77" spans="1:16" ht="45" x14ac:dyDescent="0.25">
      <c r="A77" s="6">
        <v>72</v>
      </c>
      <c r="B77" s="3" t="s">
        <v>1271</v>
      </c>
      <c r="C77" s="3"/>
      <c r="D77" s="3"/>
      <c r="E77" s="15" t="s">
        <v>904</v>
      </c>
      <c r="F77" s="3">
        <v>50</v>
      </c>
      <c r="G77" s="134">
        <v>0.15</v>
      </c>
      <c r="H77" s="134">
        <v>36</v>
      </c>
      <c r="I77" s="3"/>
      <c r="J77" s="3"/>
      <c r="K77" s="3"/>
      <c r="L77" s="3"/>
      <c r="M77" s="3">
        <v>50</v>
      </c>
      <c r="N77" s="3">
        <v>50</v>
      </c>
      <c r="O77" s="3"/>
      <c r="P77" s="3">
        <v>84</v>
      </c>
    </row>
    <row r="78" spans="1:16" ht="45" x14ac:dyDescent="0.25">
      <c r="A78" s="3">
        <v>73</v>
      </c>
      <c r="B78" s="3" t="s">
        <v>1272</v>
      </c>
      <c r="C78" s="3"/>
      <c r="D78" s="3"/>
      <c r="E78" s="15" t="s">
        <v>904</v>
      </c>
      <c r="F78" s="3">
        <v>100</v>
      </c>
      <c r="G78" s="134">
        <v>1.5</v>
      </c>
      <c r="H78" s="134">
        <v>42</v>
      </c>
      <c r="I78" s="3"/>
      <c r="J78" s="3"/>
      <c r="K78" s="3"/>
      <c r="L78" s="3"/>
      <c r="M78" s="3"/>
      <c r="N78" s="3"/>
      <c r="O78" s="3"/>
      <c r="P78" s="3"/>
    </row>
    <row r="79" spans="1:16" ht="30" x14ac:dyDescent="0.25">
      <c r="A79" s="6">
        <v>74</v>
      </c>
      <c r="B79" s="3" t="s">
        <v>1273</v>
      </c>
      <c r="C79" s="3" t="s">
        <v>376</v>
      </c>
      <c r="D79" s="3">
        <v>50</v>
      </c>
      <c r="E79" s="15" t="s">
        <v>842</v>
      </c>
      <c r="F79" s="3">
        <v>50</v>
      </c>
      <c r="G79" s="134">
        <v>3</v>
      </c>
      <c r="H79" s="134">
        <v>42</v>
      </c>
      <c r="I79" s="3"/>
      <c r="J79" s="3"/>
      <c r="K79" s="3"/>
      <c r="L79" s="3"/>
      <c r="M79" s="3"/>
      <c r="N79" s="3"/>
      <c r="O79" s="3"/>
      <c r="P79" s="3"/>
    </row>
    <row r="80" spans="1:16" ht="30" x14ac:dyDescent="0.25">
      <c r="A80" s="3">
        <v>75</v>
      </c>
      <c r="B80" s="3" t="s">
        <v>1274</v>
      </c>
      <c r="C80" s="3" t="s">
        <v>376</v>
      </c>
      <c r="D80" s="3">
        <v>30</v>
      </c>
      <c r="E80" s="15" t="s">
        <v>842</v>
      </c>
      <c r="F80" s="3">
        <v>100</v>
      </c>
      <c r="G80" s="134"/>
      <c r="H80" s="134"/>
      <c r="I80" s="3">
        <v>300</v>
      </c>
      <c r="J80" s="3">
        <v>300</v>
      </c>
      <c r="K80" s="3"/>
      <c r="L80" s="3">
        <v>30</v>
      </c>
      <c r="M80" s="3">
        <v>300</v>
      </c>
      <c r="N80" s="3">
        <v>300</v>
      </c>
      <c r="O80" s="3"/>
      <c r="P80" s="3">
        <v>84</v>
      </c>
    </row>
    <row r="81" spans="1:16" x14ac:dyDescent="0.25">
      <c r="A81" s="6">
        <v>76</v>
      </c>
      <c r="B81" s="3" t="s">
        <v>1275</v>
      </c>
      <c r="C81" s="3"/>
      <c r="D81" s="3"/>
      <c r="E81" s="15"/>
      <c r="F81" s="3"/>
      <c r="G81" s="134">
        <v>0.2</v>
      </c>
      <c r="H81" s="134">
        <v>24</v>
      </c>
      <c r="I81" s="3"/>
      <c r="J81" s="3"/>
      <c r="K81" s="3"/>
      <c r="L81" s="3"/>
      <c r="M81" s="3"/>
      <c r="N81" s="3"/>
      <c r="O81" s="3"/>
      <c r="P81" s="3"/>
    </row>
    <row r="82" spans="1:16" ht="45" x14ac:dyDescent="0.25">
      <c r="A82" s="3">
        <v>77</v>
      </c>
      <c r="B82" s="3" t="s">
        <v>1276</v>
      </c>
      <c r="C82" s="3"/>
      <c r="D82" s="3"/>
      <c r="E82" s="15" t="s">
        <v>904</v>
      </c>
      <c r="F82" s="3">
        <v>30</v>
      </c>
      <c r="G82" s="134"/>
      <c r="H82" s="134"/>
      <c r="I82" s="3"/>
      <c r="J82" s="3"/>
      <c r="K82" s="3"/>
      <c r="L82" s="3"/>
      <c r="M82" s="3"/>
      <c r="N82" s="3"/>
      <c r="O82" s="3"/>
      <c r="P82" s="3"/>
    </row>
    <row r="83" spans="1:16" x14ac:dyDescent="0.25">
      <c r="A83" s="6">
        <v>78</v>
      </c>
      <c r="B83" s="3" t="s">
        <v>1277</v>
      </c>
      <c r="C83" s="3" t="s">
        <v>376</v>
      </c>
      <c r="D83" s="3">
        <v>50</v>
      </c>
      <c r="E83" s="15"/>
      <c r="F83" s="3"/>
      <c r="G83" s="134"/>
      <c r="H83" s="134"/>
      <c r="I83" s="3">
        <v>300</v>
      </c>
      <c r="J83" s="3">
        <v>300</v>
      </c>
      <c r="K83" s="3"/>
      <c r="L83" s="3">
        <v>30</v>
      </c>
      <c r="M83" s="3"/>
      <c r="N83" s="3"/>
      <c r="O83" s="3"/>
      <c r="P83" s="3"/>
    </row>
    <row r="84" spans="1:16" x14ac:dyDescent="0.25">
      <c r="A84" s="3">
        <v>79</v>
      </c>
      <c r="B84" s="3" t="s">
        <v>1278</v>
      </c>
      <c r="C84" s="3"/>
      <c r="D84" s="3"/>
      <c r="E84" s="15"/>
      <c r="F84" s="3"/>
      <c r="G84" s="134">
        <v>0.2</v>
      </c>
      <c r="H84" s="134">
        <v>24</v>
      </c>
      <c r="I84" s="3"/>
      <c r="J84" s="3"/>
      <c r="K84" s="3"/>
      <c r="L84" s="3"/>
      <c r="M84" s="3"/>
      <c r="N84" s="3"/>
      <c r="O84" s="3"/>
      <c r="P84" s="3"/>
    </row>
    <row r="85" spans="1:16" x14ac:dyDescent="0.25">
      <c r="A85" s="6">
        <v>80</v>
      </c>
      <c r="B85" s="3" t="s">
        <v>1279</v>
      </c>
      <c r="C85" s="3"/>
      <c r="D85" s="3"/>
      <c r="E85" s="15"/>
      <c r="F85" s="3"/>
      <c r="G85" s="134">
        <v>1.65</v>
      </c>
      <c r="H85" s="134">
        <v>30</v>
      </c>
      <c r="I85" s="3"/>
      <c r="J85" s="3"/>
      <c r="K85" s="3"/>
      <c r="L85" s="3"/>
      <c r="M85" s="3"/>
      <c r="N85" s="3"/>
      <c r="O85" s="3"/>
      <c r="P85" s="3"/>
    </row>
    <row r="86" spans="1:16" x14ac:dyDescent="0.25">
      <c r="A86" s="3">
        <v>81</v>
      </c>
      <c r="B86" s="3" t="s">
        <v>1280</v>
      </c>
      <c r="C86" s="3"/>
      <c r="D86" s="3"/>
      <c r="E86" s="15"/>
      <c r="F86" s="3"/>
      <c r="G86" s="134">
        <v>1.7</v>
      </c>
      <c r="H86" s="134">
        <v>36</v>
      </c>
      <c r="I86" s="3"/>
      <c r="J86" s="3"/>
      <c r="K86" s="3"/>
      <c r="L86" s="3"/>
      <c r="M86" s="3"/>
      <c r="N86" s="3"/>
      <c r="O86" s="3"/>
      <c r="P86" s="3"/>
    </row>
    <row r="87" spans="1:16" ht="45" x14ac:dyDescent="0.25">
      <c r="A87" s="6">
        <v>82</v>
      </c>
      <c r="B87" s="3" t="s">
        <v>1281</v>
      </c>
      <c r="C87" s="3" t="s">
        <v>376</v>
      </c>
      <c r="D87" s="3">
        <v>80</v>
      </c>
      <c r="E87" s="15" t="s">
        <v>904</v>
      </c>
      <c r="F87" s="3">
        <v>100</v>
      </c>
      <c r="G87" s="134"/>
      <c r="H87" s="134"/>
      <c r="I87" s="3"/>
      <c r="J87" s="3"/>
      <c r="K87" s="3"/>
      <c r="L87" s="3"/>
      <c r="M87" s="3"/>
      <c r="N87" s="3"/>
      <c r="O87" s="3"/>
      <c r="P87" s="3"/>
    </row>
    <row r="88" spans="1:16" ht="30" x14ac:dyDescent="0.25">
      <c r="A88" s="3">
        <v>83</v>
      </c>
      <c r="B88" s="3" t="s">
        <v>1282</v>
      </c>
      <c r="C88" s="3" t="s">
        <v>376</v>
      </c>
      <c r="D88" s="3">
        <v>80</v>
      </c>
      <c r="E88" s="15" t="s">
        <v>830</v>
      </c>
      <c r="F88" s="3">
        <v>100</v>
      </c>
      <c r="G88" s="134"/>
      <c r="H88" s="134"/>
      <c r="I88" s="3"/>
      <c r="J88" s="3"/>
      <c r="K88" s="3"/>
      <c r="L88" s="3"/>
      <c r="M88" s="3">
        <v>500</v>
      </c>
      <c r="N88" s="3">
        <v>500</v>
      </c>
      <c r="O88" s="3"/>
      <c r="P88" s="3">
        <v>60</v>
      </c>
    </row>
    <row r="89" spans="1:16" ht="45" x14ac:dyDescent="0.25">
      <c r="A89" s="6">
        <v>84</v>
      </c>
      <c r="B89" s="3" t="s">
        <v>1283</v>
      </c>
      <c r="C89" s="3" t="s">
        <v>376</v>
      </c>
      <c r="D89" s="3">
        <v>70</v>
      </c>
      <c r="E89" s="15" t="s">
        <v>904</v>
      </c>
      <c r="F89" s="3">
        <v>60</v>
      </c>
      <c r="G89" s="134"/>
      <c r="H89" s="134"/>
      <c r="I89" s="3">
        <v>180</v>
      </c>
      <c r="J89" s="3">
        <v>180</v>
      </c>
      <c r="K89" s="3"/>
      <c r="L89" s="3">
        <v>30</v>
      </c>
      <c r="M89" s="3"/>
      <c r="N89" s="3"/>
      <c r="O89" s="3"/>
      <c r="P89" s="3"/>
    </row>
    <row r="90" spans="1:16" ht="45" x14ac:dyDescent="0.25">
      <c r="A90" s="3">
        <v>85</v>
      </c>
      <c r="B90" s="3" t="s">
        <v>1284</v>
      </c>
      <c r="C90" s="3"/>
      <c r="D90" s="3"/>
      <c r="E90" s="15" t="s">
        <v>904</v>
      </c>
      <c r="F90" s="3">
        <v>80</v>
      </c>
      <c r="G90" s="134">
        <v>0.1</v>
      </c>
      <c r="H90" s="134">
        <v>48</v>
      </c>
      <c r="I90" s="3"/>
      <c r="J90" s="3"/>
      <c r="K90" s="3"/>
      <c r="L90" s="3"/>
      <c r="M90" s="3"/>
      <c r="N90" s="3"/>
      <c r="O90" s="3"/>
      <c r="P90" s="3"/>
    </row>
    <row r="91" spans="1:16" ht="45" x14ac:dyDescent="0.25">
      <c r="A91" s="6">
        <v>86</v>
      </c>
      <c r="B91" s="3" t="s">
        <v>1285</v>
      </c>
      <c r="C91" s="3" t="s">
        <v>376</v>
      </c>
      <c r="D91" s="3">
        <v>50</v>
      </c>
      <c r="E91" s="15" t="s">
        <v>904</v>
      </c>
      <c r="F91" s="3">
        <v>50</v>
      </c>
      <c r="G91" s="134">
        <v>0.1</v>
      </c>
      <c r="H91" s="134">
        <v>24</v>
      </c>
      <c r="I91" s="3"/>
      <c r="J91" s="3"/>
      <c r="K91" s="3"/>
      <c r="L91" s="3"/>
      <c r="M91" s="3"/>
      <c r="N91" s="3"/>
      <c r="O91" s="3"/>
      <c r="P91" s="3"/>
    </row>
    <row r="92" spans="1:16" x14ac:dyDescent="0.25">
      <c r="A92" s="3">
        <v>87</v>
      </c>
      <c r="B92" s="3" t="s">
        <v>1286</v>
      </c>
      <c r="C92" s="3" t="s">
        <v>376</v>
      </c>
      <c r="D92" s="3">
        <v>30</v>
      </c>
      <c r="E92" s="15"/>
      <c r="F92" s="3"/>
      <c r="G92" s="134">
        <v>0.35</v>
      </c>
      <c r="H92" s="134">
        <v>24</v>
      </c>
      <c r="I92" s="3"/>
      <c r="J92" s="3"/>
      <c r="K92" s="3"/>
      <c r="L92" s="3"/>
      <c r="M92" s="3">
        <v>100</v>
      </c>
      <c r="N92" s="3">
        <v>100</v>
      </c>
      <c r="O92" s="3"/>
      <c r="P92" s="3">
        <v>84</v>
      </c>
    </row>
    <row r="93" spans="1:16" ht="45" x14ac:dyDescent="0.25">
      <c r="A93" s="6">
        <v>88</v>
      </c>
      <c r="B93" s="3" t="s">
        <v>1287</v>
      </c>
      <c r="C93" s="3" t="s">
        <v>376</v>
      </c>
      <c r="D93" s="3">
        <v>50</v>
      </c>
      <c r="E93" s="15" t="s">
        <v>904</v>
      </c>
      <c r="F93" s="3">
        <v>70</v>
      </c>
      <c r="G93" s="134"/>
      <c r="H93" s="134"/>
      <c r="I93" s="3">
        <v>100</v>
      </c>
      <c r="J93" s="3">
        <v>100</v>
      </c>
      <c r="K93" s="3"/>
      <c r="L93" s="3">
        <v>30</v>
      </c>
      <c r="M93" s="3">
        <v>300</v>
      </c>
      <c r="N93" s="3">
        <v>300</v>
      </c>
      <c r="O93" s="3"/>
      <c r="P93" s="3">
        <v>84</v>
      </c>
    </row>
    <row r="94" spans="1:16" x14ac:dyDescent="0.25">
      <c r="A94" s="3">
        <v>89</v>
      </c>
      <c r="B94" s="3" t="s">
        <v>1288</v>
      </c>
      <c r="C94" s="3" t="s">
        <v>376</v>
      </c>
      <c r="D94" s="3">
        <v>100</v>
      </c>
      <c r="E94" s="15"/>
      <c r="F94" s="3"/>
      <c r="G94" s="134">
        <v>3</v>
      </c>
      <c r="H94" s="134">
        <v>30</v>
      </c>
      <c r="I94" s="3"/>
      <c r="J94" s="3"/>
      <c r="K94" s="3"/>
      <c r="L94" s="3"/>
      <c r="M94" s="3">
        <v>100</v>
      </c>
      <c r="N94" s="3">
        <v>100</v>
      </c>
      <c r="O94" s="3"/>
      <c r="P94" s="3">
        <v>36</v>
      </c>
    </row>
    <row r="95" spans="1:16" x14ac:dyDescent="0.25">
      <c r="A95" s="6">
        <v>90</v>
      </c>
      <c r="B95" s="3" t="s">
        <v>433</v>
      </c>
      <c r="C95" s="3"/>
      <c r="D95" s="3"/>
      <c r="E95" s="15"/>
      <c r="F95" s="3"/>
      <c r="G95" s="134"/>
      <c r="H95" s="134"/>
      <c r="I95" s="3">
        <v>1000</v>
      </c>
      <c r="J95" s="3">
        <v>1000</v>
      </c>
      <c r="K95" s="3"/>
      <c r="L95" s="3">
        <v>270</v>
      </c>
      <c r="M95" s="3"/>
      <c r="N95" s="3"/>
      <c r="O95" s="3"/>
      <c r="P95" s="3"/>
    </row>
    <row r="96" spans="1:16" ht="45" x14ac:dyDescent="0.25">
      <c r="A96" s="3">
        <v>91</v>
      </c>
      <c r="B96" s="3" t="s">
        <v>1289</v>
      </c>
      <c r="C96" s="3"/>
      <c r="D96" s="3"/>
      <c r="E96" s="15" t="s">
        <v>904</v>
      </c>
      <c r="F96" s="3">
        <v>50</v>
      </c>
      <c r="G96" s="134"/>
      <c r="H96" s="134"/>
      <c r="I96" s="3">
        <v>500</v>
      </c>
      <c r="J96" s="3">
        <v>500</v>
      </c>
      <c r="K96" s="3"/>
      <c r="L96" s="3">
        <v>90</v>
      </c>
      <c r="M96" s="3"/>
      <c r="N96" s="3"/>
      <c r="O96" s="3"/>
      <c r="P96" s="3"/>
    </row>
    <row r="97" spans="1:16" x14ac:dyDescent="0.25">
      <c r="A97" s="6">
        <v>92</v>
      </c>
      <c r="B97" s="3" t="s">
        <v>1290</v>
      </c>
      <c r="C97" s="3" t="s">
        <v>376</v>
      </c>
      <c r="D97" s="3">
        <v>100</v>
      </c>
      <c r="E97" s="15"/>
      <c r="F97" s="3"/>
      <c r="G97" s="134"/>
      <c r="H97" s="134"/>
      <c r="I97" s="3">
        <v>500</v>
      </c>
      <c r="J97" s="3">
        <v>500</v>
      </c>
      <c r="K97" s="3"/>
      <c r="L97" s="3">
        <v>30</v>
      </c>
      <c r="M97" s="3"/>
      <c r="N97" s="3"/>
      <c r="O97" s="3"/>
      <c r="P97" s="3"/>
    </row>
    <row r="98" spans="1:16" ht="45" x14ac:dyDescent="0.25">
      <c r="A98" s="3">
        <v>93</v>
      </c>
      <c r="B98" s="3" t="s">
        <v>1291</v>
      </c>
      <c r="C98" s="3"/>
      <c r="D98" s="3"/>
      <c r="E98" s="15" t="s">
        <v>904</v>
      </c>
      <c r="F98" s="3">
        <v>60</v>
      </c>
      <c r="G98" s="134">
        <v>1</v>
      </c>
      <c r="H98" s="134">
        <v>24</v>
      </c>
      <c r="I98" s="3"/>
      <c r="J98" s="3"/>
      <c r="K98" s="3"/>
      <c r="L98" s="3"/>
      <c r="M98" s="3"/>
      <c r="N98" s="3"/>
      <c r="O98" s="3"/>
      <c r="P98" s="3"/>
    </row>
    <row r="99" spans="1:16" ht="45" x14ac:dyDescent="0.25">
      <c r="A99" s="6">
        <v>94</v>
      </c>
      <c r="B99" s="3" t="s">
        <v>878</v>
      </c>
      <c r="C99" s="3" t="s">
        <v>376</v>
      </c>
      <c r="D99" s="3">
        <v>30</v>
      </c>
      <c r="E99" s="15" t="s">
        <v>904</v>
      </c>
      <c r="F99" s="3">
        <v>50</v>
      </c>
      <c r="G99" s="134">
        <v>2</v>
      </c>
      <c r="H99" s="134">
        <v>24</v>
      </c>
      <c r="I99" s="3"/>
      <c r="J99" s="3"/>
      <c r="K99" s="3"/>
      <c r="L99" s="3"/>
      <c r="M99" s="3"/>
      <c r="N99" s="3"/>
      <c r="O99" s="3"/>
      <c r="P99" s="3"/>
    </row>
    <row r="100" spans="1:16" x14ac:dyDescent="0.25">
      <c r="A100" s="3">
        <v>95</v>
      </c>
      <c r="B100" s="3" t="s">
        <v>135</v>
      </c>
      <c r="C100" s="3" t="s">
        <v>376</v>
      </c>
      <c r="D100" s="3">
        <v>70</v>
      </c>
      <c r="E100" s="15"/>
      <c r="F100" s="3"/>
      <c r="G100" s="134"/>
      <c r="H100" s="134"/>
      <c r="I100" s="3">
        <v>100</v>
      </c>
      <c r="J100" s="3">
        <v>100</v>
      </c>
      <c r="K100" s="3"/>
      <c r="L100" s="3">
        <v>30</v>
      </c>
      <c r="M100" s="3"/>
      <c r="N100" s="3"/>
      <c r="O100" s="3"/>
      <c r="P100" s="3"/>
    </row>
    <row r="101" spans="1:16" x14ac:dyDescent="0.25">
      <c r="A101" s="6">
        <v>96</v>
      </c>
      <c r="B101" s="3" t="s">
        <v>1292</v>
      </c>
      <c r="C101" s="3" t="s">
        <v>376</v>
      </c>
      <c r="D101" s="3">
        <v>100</v>
      </c>
      <c r="E101" s="15"/>
      <c r="F101" s="3"/>
      <c r="G101" s="134"/>
      <c r="H101" s="134"/>
      <c r="I101" s="3"/>
      <c r="J101" s="3"/>
      <c r="K101" s="3"/>
      <c r="L101" s="3"/>
      <c r="M101" s="3"/>
      <c r="N101" s="3"/>
      <c r="O101" s="3"/>
      <c r="P101" s="3"/>
    </row>
    <row r="102" spans="1:16" x14ac:dyDescent="0.25">
      <c r="A102" s="3">
        <v>97</v>
      </c>
      <c r="B102" s="3" t="s">
        <v>1293</v>
      </c>
      <c r="C102" s="3" t="s">
        <v>376</v>
      </c>
      <c r="D102" s="3">
        <v>100</v>
      </c>
      <c r="E102" s="15"/>
      <c r="F102" s="3"/>
      <c r="G102" s="134">
        <v>0.1</v>
      </c>
      <c r="H102" s="134">
        <v>24</v>
      </c>
      <c r="I102" s="3"/>
      <c r="J102" s="3"/>
      <c r="K102" s="3"/>
      <c r="L102" s="3"/>
      <c r="M102" s="3">
        <v>300</v>
      </c>
      <c r="N102" s="3">
        <v>300</v>
      </c>
      <c r="O102" s="3"/>
      <c r="P102" s="3">
        <v>60</v>
      </c>
    </row>
    <row r="103" spans="1:16" ht="45" x14ac:dyDescent="0.25">
      <c r="A103" s="6">
        <v>98</v>
      </c>
      <c r="B103" s="3" t="s">
        <v>1294</v>
      </c>
      <c r="C103" s="3"/>
      <c r="D103" s="3"/>
      <c r="E103" s="15" t="s">
        <v>904</v>
      </c>
      <c r="F103" s="3">
        <v>50</v>
      </c>
      <c r="G103" s="134">
        <v>0.15</v>
      </c>
      <c r="H103" s="134">
        <v>18</v>
      </c>
      <c r="I103" s="3"/>
      <c r="J103" s="3"/>
      <c r="K103" s="3"/>
      <c r="L103" s="3"/>
      <c r="M103" s="3">
        <v>400</v>
      </c>
      <c r="N103" s="3">
        <v>400</v>
      </c>
      <c r="O103" s="3"/>
      <c r="P103" s="3">
        <v>72</v>
      </c>
    </row>
    <row r="104" spans="1:16" x14ac:dyDescent="0.25">
      <c r="A104" s="3">
        <v>99</v>
      </c>
      <c r="B104" s="3" t="s">
        <v>1295</v>
      </c>
      <c r="C104" s="3" t="s">
        <v>376</v>
      </c>
      <c r="D104" s="3">
        <v>100</v>
      </c>
      <c r="E104" s="15"/>
      <c r="F104" s="3"/>
      <c r="G104" s="134">
        <v>1.5</v>
      </c>
      <c r="H104" s="134">
        <v>36</v>
      </c>
      <c r="I104" s="3"/>
      <c r="J104" s="3"/>
      <c r="K104" s="3"/>
      <c r="L104" s="3"/>
      <c r="M104" s="3"/>
      <c r="N104" s="3"/>
      <c r="O104" s="3"/>
      <c r="P104" s="3"/>
    </row>
    <row r="105" spans="1:16" x14ac:dyDescent="0.25">
      <c r="A105" s="6">
        <v>100</v>
      </c>
      <c r="B105" s="3" t="s">
        <v>1296</v>
      </c>
      <c r="C105" s="3" t="s">
        <v>376</v>
      </c>
      <c r="D105" s="3">
        <v>30</v>
      </c>
      <c r="E105" s="15"/>
      <c r="F105" s="3"/>
      <c r="G105" s="134">
        <v>0.11</v>
      </c>
      <c r="H105" s="134">
        <v>12</v>
      </c>
      <c r="I105" s="3"/>
      <c r="J105" s="3"/>
      <c r="K105" s="3"/>
      <c r="L105" s="3"/>
      <c r="M105" s="3"/>
      <c r="N105" s="3"/>
      <c r="O105" s="3"/>
      <c r="P105" s="3"/>
    </row>
    <row r="106" spans="1:16" x14ac:dyDescent="0.25">
      <c r="A106" s="3">
        <v>101</v>
      </c>
      <c r="B106" s="3" t="s">
        <v>1297</v>
      </c>
      <c r="C106" s="3" t="s">
        <v>376</v>
      </c>
      <c r="D106" s="3">
        <v>100</v>
      </c>
      <c r="E106" s="15"/>
      <c r="F106" s="3"/>
      <c r="G106" s="134">
        <v>1</v>
      </c>
      <c r="H106" s="134">
        <v>12</v>
      </c>
      <c r="I106" s="3">
        <v>600</v>
      </c>
      <c r="J106" s="3">
        <v>600</v>
      </c>
      <c r="K106" s="3"/>
      <c r="L106" s="3">
        <v>60</v>
      </c>
      <c r="M106" s="3"/>
      <c r="N106" s="3"/>
      <c r="O106" s="3"/>
      <c r="P106" s="3"/>
    </row>
    <row r="107" spans="1:16" x14ac:dyDescent="0.25">
      <c r="A107" s="6">
        <v>102</v>
      </c>
      <c r="B107" s="3" t="s">
        <v>1298</v>
      </c>
      <c r="C107" s="3" t="s">
        <v>376</v>
      </c>
      <c r="D107" s="3">
        <v>30</v>
      </c>
      <c r="E107" s="15"/>
      <c r="F107" s="3"/>
      <c r="G107" s="134">
        <v>1</v>
      </c>
      <c r="H107" s="134">
        <v>24</v>
      </c>
      <c r="I107" s="3"/>
      <c r="J107" s="3"/>
      <c r="K107" s="3"/>
      <c r="L107" s="3"/>
      <c r="M107" s="3">
        <v>90</v>
      </c>
      <c r="N107" s="3">
        <v>90</v>
      </c>
      <c r="O107" s="3"/>
      <c r="P107" s="3">
        <v>60</v>
      </c>
    </row>
    <row r="108" spans="1:16" x14ac:dyDescent="0.25">
      <c r="A108" s="3">
        <v>103</v>
      </c>
      <c r="B108" s="3" t="s">
        <v>1299</v>
      </c>
      <c r="C108" s="3"/>
      <c r="D108" s="3"/>
      <c r="E108" s="15"/>
      <c r="F108" s="3"/>
      <c r="G108" s="134">
        <v>2</v>
      </c>
      <c r="H108" s="134">
        <v>24</v>
      </c>
      <c r="I108" s="3"/>
      <c r="J108" s="3"/>
      <c r="K108" s="3"/>
      <c r="L108" s="3"/>
      <c r="M108" s="3"/>
      <c r="N108" s="3"/>
      <c r="O108" s="3"/>
      <c r="P108" s="3"/>
    </row>
    <row r="109" spans="1:16" ht="45" x14ac:dyDescent="0.25">
      <c r="A109" s="6">
        <v>104</v>
      </c>
      <c r="B109" s="3" t="s">
        <v>1300</v>
      </c>
      <c r="C109" s="3" t="s">
        <v>376</v>
      </c>
      <c r="D109" s="3">
        <v>50</v>
      </c>
      <c r="E109" s="15" t="s">
        <v>904</v>
      </c>
      <c r="F109" s="3">
        <v>50</v>
      </c>
      <c r="G109" s="134">
        <v>3.1</v>
      </c>
      <c r="H109" s="134">
        <v>42</v>
      </c>
      <c r="I109" s="3"/>
      <c r="J109" s="3"/>
      <c r="K109" s="3"/>
      <c r="L109" s="3"/>
      <c r="M109" s="3">
        <v>200</v>
      </c>
      <c r="N109" s="3">
        <v>200</v>
      </c>
      <c r="O109" s="3"/>
      <c r="P109" s="3">
        <v>60</v>
      </c>
    </row>
    <row r="110" spans="1:16" x14ac:dyDescent="0.25">
      <c r="A110" s="3">
        <v>105</v>
      </c>
      <c r="B110" s="3" t="s">
        <v>1301</v>
      </c>
      <c r="C110" s="3" t="s">
        <v>376</v>
      </c>
      <c r="D110" s="3">
        <v>100</v>
      </c>
      <c r="E110" s="15"/>
      <c r="F110" s="3"/>
      <c r="G110" s="134"/>
      <c r="H110" s="134"/>
      <c r="I110" s="3"/>
      <c r="J110" s="3"/>
      <c r="K110" s="3"/>
      <c r="L110" s="3"/>
      <c r="M110" s="3"/>
      <c r="N110" s="3"/>
      <c r="O110" s="3"/>
      <c r="P110" s="3"/>
    </row>
    <row r="111" spans="1:16" x14ac:dyDescent="0.25">
      <c r="A111" s="6">
        <v>106</v>
      </c>
      <c r="B111" s="3" t="s">
        <v>1302</v>
      </c>
      <c r="C111" s="3" t="s">
        <v>376</v>
      </c>
      <c r="D111" s="3">
        <v>100</v>
      </c>
      <c r="E111" s="15"/>
      <c r="F111" s="3"/>
      <c r="G111" s="134">
        <v>0.1</v>
      </c>
      <c r="H111" s="134">
        <v>12</v>
      </c>
      <c r="I111" s="3">
        <v>500</v>
      </c>
      <c r="J111" s="3">
        <v>500</v>
      </c>
      <c r="K111" s="3"/>
      <c r="L111" s="3">
        <v>30</v>
      </c>
      <c r="M111" s="3">
        <v>50</v>
      </c>
      <c r="N111" s="3">
        <v>50</v>
      </c>
      <c r="O111" s="3"/>
      <c r="P111" s="3">
        <v>120</v>
      </c>
    </row>
    <row r="112" spans="1:16" x14ac:dyDescent="0.25">
      <c r="A112" s="3">
        <v>107</v>
      </c>
      <c r="B112" s="3" t="s">
        <v>1303</v>
      </c>
      <c r="C112" s="3" t="s">
        <v>376</v>
      </c>
      <c r="D112" s="3">
        <v>100</v>
      </c>
      <c r="E112" s="15"/>
      <c r="F112" s="3"/>
      <c r="G112" s="134"/>
      <c r="H112" s="134"/>
      <c r="I112" s="3">
        <v>200</v>
      </c>
      <c r="J112" s="3">
        <v>200</v>
      </c>
      <c r="K112" s="3"/>
      <c r="L112" s="3">
        <v>90</v>
      </c>
      <c r="M112" s="3">
        <v>50</v>
      </c>
      <c r="N112" s="3">
        <v>50</v>
      </c>
      <c r="O112" s="3"/>
      <c r="P112" s="3">
        <v>36</v>
      </c>
    </row>
    <row r="113" spans="1:16" x14ac:dyDescent="0.25">
      <c r="A113" s="6">
        <v>108</v>
      </c>
      <c r="B113" s="3" t="s">
        <v>1304</v>
      </c>
      <c r="C113" s="3" t="s">
        <v>376</v>
      </c>
      <c r="D113" s="3">
        <v>100</v>
      </c>
      <c r="E113" s="15"/>
      <c r="F113" s="3"/>
      <c r="G113" s="134">
        <v>0.1</v>
      </c>
      <c r="H113" s="134">
        <v>24</v>
      </c>
      <c r="I113" s="3">
        <v>300</v>
      </c>
      <c r="J113" s="3">
        <v>300</v>
      </c>
      <c r="K113" s="3"/>
      <c r="L113" s="3">
        <v>30</v>
      </c>
      <c r="M113" s="3">
        <v>200</v>
      </c>
      <c r="N113" s="3">
        <v>200</v>
      </c>
      <c r="O113" s="3"/>
      <c r="P113" s="3">
        <v>36</v>
      </c>
    </row>
    <row r="114" spans="1:16" x14ac:dyDescent="0.25">
      <c r="A114" s="3">
        <v>109</v>
      </c>
      <c r="B114" s="3" t="s">
        <v>1305</v>
      </c>
      <c r="C114" s="3" t="s">
        <v>376</v>
      </c>
      <c r="D114" s="3">
        <v>100</v>
      </c>
      <c r="E114" s="15"/>
      <c r="F114" s="3"/>
      <c r="G114" s="134"/>
      <c r="H114" s="134"/>
      <c r="I114" s="3"/>
      <c r="J114" s="3"/>
      <c r="K114" s="3"/>
      <c r="L114" s="3"/>
      <c r="M114" s="3">
        <v>200</v>
      </c>
      <c r="N114" s="3">
        <v>200</v>
      </c>
      <c r="O114" s="3"/>
      <c r="P114" s="3">
        <v>36</v>
      </c>
    </row>
    <row r="115" spans="1:16" x14ac:dyDescent="0.25">
      <c r="A115" s="6">
        <v>110</v>
      </c>
      <c r="B115" s="3" t="s">
        <v>1306</v>
      </c>
      <c r="C115" s="3"/>
      <c r="D115" s="3"/>
      <c r="E115" s="15"/>
      <c r="F115" s="3"/>
      <c r="G115" s="134">
        <v>1.5</v>
      </c>
      <c r="H115" s="134">
        <v>24</v>
      </c>
      <c r="I115" s="3"/>
      <c r="J115" s="3"/>
      <c r="K115" s="3"/>
      <c r="L115" s="3"/>
      <c r="M115" s="3">
        <v>200</v>
      </c>
      <c r="N115" s="3">
        <v>200</v>
      </c>
      <c r="O115" s="3"/>
      <c r="P115" s="3">
        <v>60</v>
      </c>
    </row>
    <row r="116" spans="1:16" x14ac:dyDescent="0.25">
      <c r="A116" s="3">
        <v>111</v>
      </c>
      <c r="B116" s="3" t="s">
        <v>345</v>
      </c>
      <c r="C116" s="3"/>
      <c r="D116" s="3"/>
      <c r="E116" s="15"/>
      <c r="F116" s="3"/>
      <c r="G116" s="134">
        <v>1</v>
      </c>
      <c r="H116" s="134">
        <v>24</v>
      </c>
      <c r="I116" s="3"/>
      <c r="J116" s="3"/>
      <c r="K116" s="3"/>
      <c r="L116" s="3"/>
      <c r="M116" s="3"/>
      <c r="N116" s="3"/>
      <c r="O116" s="3"/>
      <c r="P116" s="3"/>
    </row>
    <row r="117" spans="1:16" x14ac:dyDescent="0.25">
      <c r="A117" s="6">
        <v>112</v>
      </c>
      <c r="B117" s="3" t="s">
        <v>337</v>
      </c>
      <c r="C117" s="3" t="s">
        <v>376</v>
      </c>
      <c r="D117" s="3">
        <v>70</v>
      </c>
      <c r="E117" s="15"/>
      <c r="F117" s="3"/>
      <c r="G117" s="134"/>
      <c r="H117" s="134"/>
      <c r="I117" s="3">
        <v>330</v>
      </c>
      <c r="J117" s="3">
        <v>330</v>
      </c>
      <c r="K117" s="3"/>
      <c r="L117" s="3">
        <v>180</v>
      </c>
      <c r="M117" s="3">
        <v>60</v>
      </c>
      <c r="N117" s="3">
        <v>60</v>
      </c>
      <c r="O117" s="3"/>
      <c r="P117" s="3">
        <v>36</v>
      </c>
    </row>
    <row r="118" spans="1:16" ht="45" x14ac:dyDescent="0.25">
      <c r="A118" s="3">
        <v>113</v>
      </c>
      <c r="B118" s="3" t="s">
        <v>1307</v>
      </c>
      <c r="C118" s="3" t="s">
        <v>376</v>
      </c>
      <c r="D118" s="3">
        <v>100</v>
      </c>
      <c r="E118" s="15" t="s">
        <v>904</v>
      </c>
      <c r="F118" s="3"/>
      <c r="G118" s="134">
        <v>4</v>
      </c>
      <c r="H118" s="134">
        <v>36</v>
      </c>
      <c r="I118" s="3"/>
      <c r="J118" s="3"/>
      <c r="K118" s="3"/>
      <c r="L118" s="3"/>
      <c r="M118" s="3"/>
      <c r="N118" s="3"/>
      <c r="O118" s="3"/>
      <c r="P118" s="3"/>
    </row>
    <row r="119" spans="1:16" ht="30" x14ac:dyDescent="0.25">
      <c r="A119" s="6">
        <v>114</v>
      </c>
      <c r="B119" s="3" t="s">
        <v>1308</v>
      </c>
      <c r="C119" s="3" t="s">
        <v>376</v>
      </c>
      <c r="D119" s="3">
        <v>10</v>
      </c>
      <c r="E119" s="15" t="s">
        <v>1309</v>
      </c>
      <c r="F119" s="3">
        <v>50</v>
      </c>
      <c r="G119" s="134"/>
      <c r="H119" s="134"/>
      <c r="I119" s="3">
        <v>200</v>
      </c>
      <c r="J119" s="3">
        <v>200</v>
      </c>
      <c r="K119" s="3"/>
      <c r="L119" s="3">
        <v>30</v>
      </c>
      <c r="M119" s="3">
        <v>170</v>
      </c>
      <c r="N119" s="3">
        <v>170</v>
      </c>
      <c r="O119" s="3"/>
      <c r="P119" s="3">
        <v>36</v>
      </c>
    </row>
    <row r="120" spans="1:16" x14ac:dyDescent="0.25">
      <c r="A120" s="3">
        <v>115</v>
      </c>
      <c r="B120" s="3" t="s">
        <v>1310</v>
      </c>
      <c r="C120" s="3"/>
      <c r="D120" s="3"/>
      <c r="E120" s="15"/>
      <c r="F120" s="3"/>
      <c r="G120" s="134">
        <v>2</v>
      </c>
      <c r="H120" s="134">
        <v>24</v>
      </c>
      <c r="I120" s="3"/>
      <c r="J120" s="3"/>
      <c r="K120" s="3"/>
      <c r="L120" s="3"/>
      <c r="M120" s="3"/>
      <c r="N120" s="3"/>
      <c r="O120" s="3"/>
      <c r="P120" s="3"/>
    </row>
    <row r="121" spans="1:16" x14ac:dyDescent="0.25">
      <c r="A121" s="6">
        <v>116</v>
      </c>
      <c r="B121" s="3" t="s">
        <v>1311</v>
      </c>
      <c r="C121" s="3" t="s">
        <v>376</v>
      </c>
      <c r="D121" s="3">
        <v>30</v>
      </c>
      <c r="E121" s="15"/>
      <c r="F121" s="3"/>
      <c r="G121" s="134">
        <v>1.2</v>
      </c>
      <c r="H121" s="134">
        <v>24</v>
      </c>
      <c r="I121" s="3"/>
      <c r="J121" s="3"/>
      <c r="K121" s="3"/>
      <c r="L121" s="3"/>
      <c r="M121" s="3"/>
      <c r="N121" s="3"/>
      <c r="O121" s="3"/>
      <c r="P121" s="3"/>
    </row>
    <row r="122" spans="1:16" ht="30" x14ac:dyDescent="0.25">
      <c r="A122" s="3">
        <v>117</v>
      </c>
      <c r="B122" s="3" t="s">
        <v>1312</v>
      </c>
      <c r="C122" s="3"/>
      <c r="D122" s="3"/>
      <c r="E122" s="15" t="s">
        <v>842</v>
      </c>
      <c r="F122" s="3">
        <v>60</v>
      </c>
      <c r="G122" s="134">
        <v>4.2</v>
      </c>
      <c r="H122" s="134">
        <v>24</v>
      </c>
      <c r="I122" s="3">
        <v>540</v>
      </c>
      <c r="J122" s="3">
        <v>540</v>
      </c>
      <c r="K122" s="3"/>
      <c r="L122" s="3">
        <v>60</v>
      </c>
      <c r="M122" s="3">
        <v>80</v>
      </c>
      <c r="N122" s="3">
        <v>80</v>
      </c>
      <c r="O122" s="3"/>
      <c r="P122" s="3">
        <v>36</v>
      </c>
    </row>
    <row r="123" spans="1:16" x14ac:dyDescent="0.25">
      <c r="A123" s="6">
        <v>118</v>
      </c>
      <c r="B123" s="3" t="s">
        <v>1313</v>
      </c>
      <c r="C123" s="3"/>
      <c r="D123" s="3"/>
      <c r="E123" s="15"/>
      <c r="F123" s="3"/>
      <c r="G123" s="134">
        <v>0.1</v>
      </c>
      <c r="H123" s="134">
        <v>24</v>
      </c>
      <c r="I123" s="3">
        <v>330</v>
      </c>
      <c r="J123" s="3">
        <v>330</v>
      </c>
      <c r="K123" s="3"/>
      <c r="L123" s="3">
        <v>60</v>
      </c>
      <c r="M123" s="3">
        <v>300</v>
      </c>
      <c r="N123" s="3">
        <v>300</v>
      </c>
      <c r="O123" s="3"/>
      <c r="P123" s="3">
        <v>120</v>
      </c>
    </row>
    <row r="124" spans="1:16" ht="45" x14ac:dyDescent="0.25">
      <c r="A124" s="3">
        <v>119</v>
      </c>
      <c r="B124" s="3" t="s">
        <v>1314</v>
      </c>
      <c r="C124" s="3"/>
      <c r="D124" s="3"/>
      <c r="E124" s="15" t="s">
        <v>904</v>
      </c>
      <c r="F124" s="3">
        <v>100</v>
      </c>
      <c r="G124" s="134">
        <v>1.7</v>
      </c>
      <c r="H124" s="134">
        <v>30</v>
      </c>
      <c r="I124" s="3"/>
      <c r="J124" s="3"/>
      <c r="K124" s="3"/>
      <c r="L124" s="3"/>
      <c r="M124" s="3"/>
      <c r="N124" s="3"/>
      <c r="O124" s="3"/>
      <c r="P124" s="3"/>
    </row>
    <row r="125" spans="1:16" x14ac:dyDescent="0.25">
      <c r="A125" s="6">
        <v>120</v>
      </c>
      <c r="B125" s="3" t="s">
        <v>1315</v>
      </c>
      <c r="C125" s="3"/>
      <c r="D125" s="3"/>
      <c r="E125" s="15"/>
      <c r="F125" s="3"/>
      <c r="G125" s="134">
        <v>0.3</v>
      </c>
      <c r="H125" s="134">
        <v>24</v>
      </c>
      <c r="I125" s="3">
        <v>500</v>
      </c>
      <c r="J125" s="3">
        <v>500</v>
      </c>
      <c r="K125" s="3"/>
      <c r="L125" s="3">
        <v>90</v>
      </c>
      <c r="M125" s="3">
        <v>500</v>
      </c>
      <c r="N125" s="3">
        <v>500</v>
      </c>
      <c r="O125" s="3"/>
      <c r="P125" s="3">
        <v>84</v>
      </c>
    </row>
    <row r="126" spans="1:16" ht="45" x14ac:dyDescent="0.25">
      <c r="A126" s="3">
        <v>121</v>
      </c>
      <c r="B126" s="3" t="s">
        <v>1316</v>
      </c>
      <c r="C126" s="3"/>
      <c r="D126" s="3"/>
      <c r="E126" s="15" t="s">
        <v>904</v>
      </c>
      <c r="F126" s="3">
        <v>50</v>
      </c>
      <c r="G126" s="134">
        <v>1.5</v>
      </c>
      <c r="H126" s="134">
        <v>36</v>
      </c>
      <c r="I126" s="3"/>
      <c r="J126" s="3"/>
      <c r="K126" s="3"/>
      <c r="L126" s="3"/>
      <c r="M126" s="3"/>
      <c r="N126" s="3"/>
      <c r="O126" s="3"/>
      <c r="P126" s="3"/>
    </row>
    <row r="127" spans="1:16" x14ac:dyDescent="0.25">
      <c r="A127" s="6">
        <v>122</v>
      </c>
      <c r="B127" s="3" t="s">
        <v>194</v>
      </c>
      <c r="C127" s="3" t="s">
        <v>376</v>
      </c>
      <c r="D127" s="3">
        <v>100</v>
      </c>
      <c r="E127" s="15"/>
      <c r="F127" s="3"/>
      <c r="G127" s="134">
        <v>1</v>
      </c>
      <c r="H127" s="134">
        <v>36</v>
      </c>
      <c r="I127" s="3"/>
      <c r="J127" s="3"/>
      <c r="K127" s="3"/>
      <c r="L127" s="3"/>
      <c r="M127" s="3"/>
      <c r="N127" s="3"/>
      <c r="O127" s="3"/>
      <c r="P127" s="3"/>
    </row>
    <row r="128" spans="1:16" x14ac:dyDescent="0.25">
      <c r="A128" s="3">
        <v>123</v>
      </c>
      <c r="B128" s="3" t="s">
        <v>1317</v>
      </c>
      <c r="C128" s="3"/>
      <c r="D128" s="3"/>
      <c r="E128" s="15"/>
      <c r="F128" s="3"/>
      <c r="G128" s="134">
        <v>0.1</v>
      </c>
      <c r="H128" s="134">
        <v>24</v>
      </c>
      <c r="I128" s="3">
        <v>100</v>
      </c>
      <c r="J128" s="3">
        <v>100</v>
      </c>
      <c r="K128" s="3"/>
      <c r="L128" s="3">
        <v>30</v>
      </c>
      <c r="M128" s="3"/>
      <c r="N128" s="3"/>
      <c r="O128" s="3"/>
      <c r="P128" s="3"/>
    </row>
    <row r="129" spans="1:16" ht="45" x14ac:dyDescent="0.25">
      <c r="A129" s="6">
        <v>124</v>
      </c>
      <c r="B129" s="3" t="s">
        <v>1318</v>
      </c>
      <c r="C129" s="3"/>
      <c r="D129" s="3"/>
      <c r="E129" s="15" t="s">
        <v>904</v>
      </c>
      <c r="F129" s="3">
        <v>80</v>
      </c>
      <c r="G129" s="134">
        <v>0.15</v>
      </c>
      <c r="H129" s="134">
        <v>18</v>
      </c>
      <c r="I129" s="3"/>
      <c r="J129" s="3"/>
      <c r="K129" s="3"/>
      <c r="L129" s="3"/>
      <c r="M129" s="3"/>
      <c r="N129" s="3"/>
      <c r="O129" s="3"/>
      <c r="P129" s="3"/>
    </row>
    <row r="130" spans="1:16" ht="45" x14ac:dyDescent="0.25">
      <c r="A130" s="3">
        <v>125</v>
      </c>
      <c r="B130" s="3" t="s">
        <v>1073</v>
      </c>
      <c r="C130" s="3"/>
      <c r="D130" s="3"/>
      <c r="E130" s="15" t="s">
        <v>904</v>
      </c>
      <c r="F130" s="3">
        <v>60</v>
      </c>
      <c r="G130" s="134">
        <v>1.4</v>
      </c>
      <c r="H130" s="134">
        <v>36</v>
      </c>
      <c r="I130" s="3">
        <v>300</v>
      </c>
      <c r="J130" s="3">
        <v>300</v>
      </c>
      <c r="K130" s="3"/>
      <c r="L130" s="3">
        <v>30</v>
      </c>
      <c r="M130" s="3"/>
      <c r="N130" s="3"/>
      <c r="O130" s="3"/>
      <c r="P130" s="3"/>
    </row>
    <row r="131" spans="1:16" x14ac:dyDescent="0.25">
      <c r="A131" s="6">
        <v>126</v>
      </c>
      <c r="B131" s="3" t="s">
        <v>1319</v>
      </c>
      <c r="C131" s="3"/>
      <c r="D131" s="3"/>
      <c r="E131" s="15"/>
      <c r="F131" s="3"/>
      <c r="G131" s="134">
        <v>1</v>
      </c>
      <c r="H131" s="134">
        <v>36</v>
      </c>
      <c r="I131" s="3"/>
      <c r="J131" s="3"/>
      <c r="K131" s="3"/>
      <c r="L131" s="3"/>
      <c r="M131" s="3"/>
      <c r="N131" s="3"/>
      <c r="O131" s="3"/>
      <c r="P131" s="3"/>
    </row>
    <row r="132" spans="1:16" x14ac:dyDescent="0.25">
      <c r="A132" s="3">
        <v>127</v>
      </c>
      <c r="B132" s="3" t="s">
        <v>1320</v>
      </c>
      <c r="C132" s="3"/>
      <c r="D132" s="3"/>
      <c r="E132" s="15"/>
      <c r="F132" s="3"/>
      <c r="G132" s="134"/>
      <c r="H132" s="134"/>
      <c r="I132" s="3">
        <v>500</v>
      </c>
      <c r="J132" s="3">
        <v>500</v>
      </c>
      <c r="K132" s="3"/>
      <c r="L132" s="3">
        <v>30</v>
      </c>
      <c r="M132" s="3">
        <v>200</v>
      </c>
      <c r="N132" s="3">
        <v>200</v>
      </c>
      <c r="O132" s="3"/>
      <c r="P132" s="3">
        <v>60</v>
      </c>
    </row>
    <row r="133" spans="1:16" x14ac:dyDescent="0.25">
      <c r="A133" s="6">
        <v>128</v>
      </c>
      <c r="B133" s="3" t="s">
        <v>1321</v>
      </c>
      <c r="C133" s="3"/>
      <c r="D133" s="3"/>
      <c r="E133" s="15"/>
      <c r="F133" s="3"/>
      <c r="G133" s="134">
        <v>3</v>
      </c>
      <c r="H133" s="134">
        <v>24</v>
      </c>
      <c r="I133" s="3"/>
      <c r="J133" s="3"/>
      <c r="K133" s="3"/>
      <c r="L133" s="3"/>
      <c r="M133" s="3"/>
      <c r="N133" s="3"/>
      <c r="O133" s="3"/>
      <c r="P133" s="3"/>
    </row>
    <row r="134" spans="1:16" x14ac:dyDescent="0.25">
      <c r="A134" s="3">
        <v>129</v>
      </c>
      <c r="B134" s="3" t="s">
        <v>1322</v>
      </c>
      <c r="C134" s="3" t="s">
        <v>376</v>
      </c>
      <c r="D134" s="3">
        <v>70</v>
      </c>
      <c r="E134" s="15"/>
      <c r="F134" s="3"/>
      <c r="G134" s="134"/>
      <c r="H134" s="134"/>
      <c r="I134" s="3">
        <v>100</v>
      </c>
      <c r="J134" s="3">
        <v>100</v>
      </c>
      <c r="K134" s="3"/>
      <c r="L134" s="3">
        <v>30</v>
      </c>
      <c r="M134" s="3">
        <v>150</v>
      </c>
      <c r="N134" s="3">
        <v>150</v>
      </c>
      <c r="O134" s="3"/>
      <c r="P134" s="3">
        <v>60</v>
      </c>
    </row>
    <row r="135" spans="1:16" x14ac:dyDescent="0.25">
      <c r="A135" s="6">
        <v>130</v>
      </c>
      <c r="B135" s="3" t="s">
        <v>875</v>
      </c>
      <c r="C135" s="3" t="s">
        <v>376</v>
      </c>
      <c r="D135" s="3">
        <v>100</v>
      </c>
      <c r="E135" s="15"/>
      <c r="F135" s="3"/>
      <c r="G135" s="134">
        <v>0.2</v>
      </c>
      <c r="H135" s="134">
        <v>24</v>
      </c>
      <c r="I135" s="3"/>
      <c r="J135" s="3"/>
      <c r="K135" s="3"/>
      <c r="L135" s="3"/>
      <c r="M135" s="3">
        <v>150</v>
      </c>
      <c r="N135" s="3">
        <v>150</v>
      </c>
      <c r="O135" s="3"/>
      <c r="P135" s="3">
        <v>60</v>
      </c>
    </row>
    <row r="136" spans="1:16" ht="45" x14ac:dyDescent="0.25">
      <c r="A136" s="3">
        <v>131</v>
      </c>
      <c r="B136" s="3" t="s">
        <v>256</v>
      </c>
      <c r="C136" s="3"/>
      <c r="D136" s="3"/>
      <c r="E136" s="15" t="s">
        <v>904</v>
      </c>
      <c r="F136" s="3">
        <v>100</v>
      </c>
      <c r="G136" s="134">
        <v>0.68</v>
      </c>
      <c r="H136" s="134">
        <v>24</v>
      </c>
      <c r="I136" s="3"/>
      <c r="J136" s="3"/>
      <c r="K136" s="3"/>
      <c r="L136" s="3"/>
      <c r="M136" s="3">
        <v>220</v>
      </c>
      <c r="N136" s="3">
        <v>220</v>
      </c>
      <c r="O136" s="3"/>
      <c r="P136" s="3">
        <v>42</v>
      </c>
    </row>
    <row r="137" spans="1:16" x14ac:dyDescent="0.25">
      <c r="A137" s="6">
        <v>132</v>
      </c>
      <c r="B137" s="3" t="s">
        <v>1323</v>
      </c>
      <c r="C137" s="3"/>
      <c r="D137" s="3"/>
      <c r="E137" s="15"/>
      <c r="F137" s="3"/>
      <c r="G137" s="134">
        <v>0.25</v>
      </c>
      <c r="H137" s="134">
        <v>30</v>
      </c>
      <c r="I137" s="3"/>
      <c r="J137" s="3"/>
      <c r="K137" s="3"/>
      <c r="L137" s="3"/>
      <c r="M137" s="3"/>
      <c r="N137" s="3"/>
      <c r="O137" s="3"/>
      <c r="P137" s="3"/>
    </row>
    <row r="138" spans="1:16" x14ac:dyDescent="0.25">
      <c r="A138" s="3">
        <v>133</v>
      </c>
      <c r="B138" s="3" t="s">
        <v>1324</v>
      </c>
      <c r="C138" s="3"/>
      <c r="D138" s="3"/>
      <c r="E138" s="15"/>
      <c r="F138" s="3"/>
      <c r="G138" s="134">
        <v>0.5</v>
      </c>
      <c r="H138" s="134">
        <v>36</v>
      </c>
      <c r="I138" s="3"/>
      <c r="J138" s="3"/>
      <c r="K138" s="3"/>
      <c r="L138" s="3"/>
      <c r="M138" s="3"/>
      <c r="N138" s="3"/>
      <c r="O138" s="3"/>
      <c r="P138" s="3"/>
    </row>
    <row r="139" spans="1:16" x14ac:dyDescent="0.25">
      <c r="A139" s="6">
        <v>134</v>
      </c>
      <c r="B139" s="3" t="s">
        <v>588</v>
      </c>
      <c r="C139" s="3" t="s">
        <v>376</v>
      </c>
      <c r="D139" s="3">
        <v>100</v>
      </c>
      <c r="E139" s="15"/>
      <c r="F139" s="3"/>
      <c r="G139" s="134"/>
      <c r="H139" s="134"/>
      <c r="I139" s="3">
        <v>500</v>
      </c>
      <c r="J139" s="3">
        <v>500</v>
      </c>
      <c r="K139" s="3"/>
      <c r="L139" s="3">
        <v>30</v>
      </c>
      <c r="M139" s="3">
        <v>100</v>
      </c>
      <c r="N139" s="3">
        <v>100</v>
      </c>
      <c r="O139" s="3"/>
      <c r="P139" s="3">
        <v>60</v>
      </c>
    </row>
    <row r="140" spans="1:16" x14ac:dyDescent="0.25">
      <c r="A140" s="3">
        <v>135</v>
      </c>
      <c r="B140" s="3" t="s">
        <v>1325</v>
      </c>
      <c r="C140" s="3"/>
      <c r="D140" s="3"/>
      <c r="E140" s="15"/>
      <c r="F140" s="3"/>
      <c r="G140" s="134">
        <v>0.25</v>
      </c>
      <c r="H140" s="134">
        <v>24</v>
      </c>
      <c r="I140" s="3">
        <v>800</v>
      </c>
      <c r="J140" s="3">
        <v>800</v>
      </c>
      <c r="K140" s="3"/>
      <c r="L140" s="3">
        <v>84</v>
      </c>
      <c r="M140" s="3">
        <v>100</v>
      </c>
      <c r="N140" s="3">
        <v>100</v>
      </c>
      <c r="O140" s="3"/>
      <c r="P140" s="3">
        <v>75</v>
      </c>
    </row>
    <row r="141" spans="1:16" ht="45" x14ac:dyDescent="0.25">
      <c r="A141" s="6">
        <v>136</v>
      </c>
      <c r="B141" s="3" t="s">
        <v>1326</v>
      </c>
      <c r="C141" s="3" t="s">
        <v>376</v>
      </c>
      <c r="D141" s="3">
        <v>25</v>
      </c>
      <c r="E141" s="15" t="s">
        <v>904</v>
      </c>
      <c r="F141" s="3">
        <v>25</v>
      </c>
      <c r="G141" s="134">
        <v>2.2999999999999998</v>
      </c>
      <c r="H141" s="134">
        <v>36</v>
      </c>
      <c r="I141" s="3">
        <v>100</v>
      </c>
      <c r="J141" s="3">
        <v>100</v>
      </c>
      <c r="K141" s="3"/>
      <c r="L141" s="3">
        <v>30</v>
      </c>
      <c r="M141" s="3">
        <v>150</v>
      </c>
      <c r="N141" s="3">
        <v>150</v>
      </c>
      <c r="O141" s="3"/>
      <c r="P141" s="3">
        <v>36</v>
      </c>
    </row>
    <row r="142" spans="1:16" ht="45" x14ac:dyDescent="0.25">
      <c r="A142" s="3">
        <v>137</v>
      </c>
      <c r="B142" s="3" t="s">
        <v>1327</v>
      </c>
      <c r="C142" s="3" t="s">
        <v>376</v>
      </c>
      <c r="D142" s="3">
        <v>100</v>
      </c>
      <c r="E142" s="15" t="s">
        <v>904</v>
      </c>
      <c r="F142" s="3">
        <v>30</v>
      </c>
      <c r="G142" s="134"/>
      <c r="H142" s="134"/>
      <c r="I142" s="3"/>
      <c r="J142" s="3"/>
      <c r="K142" s="3"/>
      <c r="L142" s="3"/>
      <c r="M142" s="3"/>
      <c r="N142" s="3"/>
      <c r="O142" s="3"/>
      <c r="P142" s="3"/>
    </row>
    <row r="143" spans="1:16" x14ac:dyDescent="0.25">
      <c r="A143" s="6">
        <v>138</v>
      </c>
      <c r="B143" s="3" t="s">
        <v>1017</v>
      </c>
      <c r="C143" s="3"/>
      <c r="D143" s="3"/>
      <c r="E143" s="15"/>
      <c r="F143" s="3"/>
      <c r="G143" s="134"/>
      <c r="H143" s="134"/>
      <c r="I143" s="3"/>
      <c r="J143" s="3"/>
      <c r="K143" s="3"/>
      <c r="L143" s="3"/>
      <c r="M143" s="3">
        <v>40</v>
      </c>
      <c r="N143" s="3">
        <v>40</v>
      </c>
      <c r="O143" s="3"/>
      <c r="P143" s="3">
        <v>60</v>
      </c>
    </row>
    <row r="144" spans="1:16" ht="30" x14ac:dyDescent="0.25">
      <c r="A144" s="3">
        <v>139</v>
      </c>
      <c r="B144" s="3" t="s">
        <v>1248</v>
      </c>
      <c r="C144" s="3"/>
      <c r="D144" s="3"/>
      <c r="E144" s="15" t="s">
        <v>830</v>
      </c>
      <c r="F144" s="3">
        <v>100</v>
      </c>
      <c r="G144" s="134">
        <v>0.15</v>
      </c>
      <c r="H144" s="134">
        <v>36</v>
      </c>
      <c r="I144" s="3"/>
      <c r="J144" s="3"/>
      <c r="K144" s="3"/>
      <c r="L144" s="3"/>
      <c r="M144" s="3"/>
      <c r="N144" s="3"/>
      <c r="O144" s="3"/>
      <c r="P144" s="3"/>
    </row>
    <row r="145" spans="1:16" ht="30" x14ac:dyDescent="0.25">
      <c r="A145" s="6">
        <v>140</v>
      </c>
      <c r="B145" s="3" t="s">
        <v>1328</v>
      </c>
      <c r="C145" s="3" t="s">
        <v>376</v>
      </c>
      <c r="D145" s="3">
        <v>30</v>
      </c>
      <c r="E145" s="15" t="s">
        <v>830</v>
      </c>
      <c r="F145" s="3">
        <v>20</v>
      </c>
      <c r="G145" s="134"/>
      <c r="H145" s="134"/>
      <c r="I145" s="3"/>
      <c r="J145" s="3"/>
      <c r="K145" s="3"/>
      <c r="L145" s="3"/>
      <c r="M145" s="3"/>
      <c r="N145" s="3"/>
      <c r="O145" s="3"/>
      <c r="P145" s="3"/>
    </row>
    <row r="146" spans="1:16" x14ac:dyDescent="0.25">
      <c r="A146" s="3">
        <v>141</v>
      </c>
      <c r="B146" s="3" t="s">
        <v>146</v>
      </c>
      <c r="C146" s="3" t="s">
        <v>376</v>
      </c>
      <c r="D146" s="3">
        <v>30</v>
      </c>
      <c r="E146" s="15"/>
      <c r="F146" s="3"/>
      <c r="G146" s="134"/>
      <c r="H146" s="134"/>
      <c r="I146" s="3"/>
      <c r="J146" s="3"/>
      <c r="K146" s="3"/>
      <c r="L146" s="3"/>
      <c r="M146" s="3">
        <v>50</v>
      </c>
      <c r="N146" s="3">
        <v>50</v>
      </c>
      <c r="O146" s="3"/>
      <c r="P146" s="3">
        <v>180</v>
      </c>
    </row>
    <row r="147" spans="1:16" ht="30" x14ac:dyDescent="0.25">
      <c r="A147" s="6">
        <v>142</v>
      </c>
      <c r="B147" s="3" t="s">
        <v>1329</v>
      </c>
      <c r="C147" s="3" t="s">
        <v>376</v>
      </c>
      <c r="D147" s="3">
        <v>100</v>
      </c>
      <c r="E147" s="15" t="s">
        <v>842</v>
      </c>
      <c r="F147" s="3">
        <v>30</v>
      </c>
      <c r="G147" s="134"/>
      <c r="H147" s="134"/>
      <c r="I147" s="3">
        <v>100</v>
      </c>
      <c r="J147" s="3">
        <v>100</v>
      </c>
      <c r="K147" s="3"/>
      <c r="L147" s="3">
        <v>30</v>
      </c>
      <c r="M147" s="3"/>
      <c r="N147" s="3"/>
      <c r="O147" s="3"/>
      <c r="P147" s="3"/>
    </row>
    <row r="148" spans="1:16" x14ac:dyDescent="0.25">
      <c r="A148" s="3">
        <v>143</v>
      </c>
      <c r="B148" s="3" t="s">
        <v>1330</v>
      </c>
      <c r="C148" s="3"/>
      <c r="D148" s="3"/>
      <c r="E148" s="15"/>
      <c r="F148" s="3"/>
      <c r="G148" s="134">
        <v>1.5</v>
      </c>
      <c r="H148" s="134">
        <v>24</v>
      </c>
      <c r="I148" s="3"/>
      <c r="J148" s="3"/>
      <c r="K148" s="3"/>
      <c r="L148" s="3"/>
      <c r="M148" s="3"/>
      <c r="N148" s="3"/>
      <c r="O148" s="3"/>
      <c r="P148" s="3"/>
    </row>
    <row r="149" spans="1:16" ht="30" x14ac:dyDescent="0.25">
      <c r="A149" s="6">
        <v>144</v>
      </c>
      <c r="B149" s="3" t="s">
        <v>1235</v>
      </c>
      <c r="C149" s="3"/>
      <c r="D149" s="3"/>
      <c r="E149" s="15" t="s">
        <v>842</v>
      </c>
      <c r="F149" s="3">
        <v>70</v>
      </c>
      <c r="G149" s="134"/>
      <c r="H149" s="134"/>
      <c r="I149" s="3"/>
      <c r="J149" s="3"/>
      <c r="K149" s="3"/>
      <c r="L149" s="3"/>
      <c r="M149" s="3"/>
      <c r="N149" s="3"/>
      <c r="O149" s="3"/>
      <c r="P149" s="3"/>
    </row>
    <row r="150" spans="1:16" x14ac:dyDescent="0.25">
      <c r="A150" s="3">
        <v>145</v>
      </c>
      <c r="B150" s="3" t="s">
        <v>917</v>
      </c>
      <c r="C150" s="3" t="s">
        <v>376</v>
      </c>
      <c r="D150" s="3">
        <v>50</v>
      </c>
      <c r="E150" s="15"/>
      <c r="F150" s="3"/>
      <c r="G150" s="134"/>
      <c r="H150" s="134"/>
      <c r="I150" s="3"/>
      <c r="J150" s="3"/>
      <c r="K150" s="3"/>
      <c r="L150" s="3"/>
      <c r="M150" s="3">
        <v>50</v>
      </c>
      <c r="N150" s="3">
        <v>50</v>
      </c>
      <c r="O150" s="3"/>
      <c r="P150" s="3">
        <v>72</v>
      </c>
    </row>
    <row r="151" spans="1:16" x14ac:dyDescent="0.25">
      <c r="A151" s="6">
        <v>146</v>
      </c>
      <c r="B151" s="3" t="s">
        <v>1331</v>
      </c>
      <c r="C151" s="3" t="s">
        <v>376</v>
      </c>
      <c r="D151" s="3">
        <v>50</v>
      </c>
      <c r="E151" s="15"/>
      <c r="F151" s="3"/>
      <c r="G151" s="134"/>
      <c r="H151" s="134"/>
      <c r="I151" s="3"/>
      <c r="J151" s="3"/>
      <c r="K151" s="3"/>
      <c r="L151" s="3"/>
      <c r="M151" s="3"/>
      <c r="N151" s="3"/>
      <c r="O151" s="3"/>
      <c r="P151" s="3"/>
    </row>
    <row r="152" spans="1:16" x14ac:dyDescent="0.25">
      <c r="A152" s="3">
        <v>147</v>
      </c>
      <c r="B152" s="3" t="s">
        <v>1332</v>
      </c>
      <c r="C152" s="3"/>
      <c r="D152" s="3"/>
      <c r="E152" s="15"/>
      <c r="F152" s="3"/>
      <c r="G152" s="134">
        <v>4</v>
      </c>
      <c r="H152" s="134">
        <v>12</v>
      </c>
      <c r="I152" s="3">
        <v>165</v>
      </c>
      <c r="J152" s="3">
        <v>165</v>
      </c>
      <c r="K152" s="3"/>
      <c r="L152" s="3">
        <v>30</v>
      </c>
      <c r="M152" s="3"/>
      <c r="N152" s="3"/>
      <c r="O152" s="3"/>
      <c r="P152" s="3"/>
    </row>
    <row r="153" spans="1:16" x14ac:dyDescent="0.25">
      <c r="A153" s="6">
        <v>148</v>
      </c>
      <c r="B153" s="3" t="s">
        <v>1333</v>
      </c>
      <c r="C153" s="3"/>
      <c r="D153" s="3"/>
      <c r="E153" s="15"/>
      <c r="F153" s="3"/>
      <c r="G153" s="134">
        <v>0.2</v>
      </c>
      <c r="H153" s="134">
        <v>12</v>
      </c>
      <c r="I153" s="3">
        <v>150</v>
      </c>
      <c r="J153" s="3">
        <v>150</v>
      </c>
      <c r="K153" s="3"/>
      <c r="L153" s="3"/>
      <c r="M153" s="3"/>
      <c r="N153" s="3"/>
      <c r="O153" s="3"/>
      <c r="P153" s="3"/>
    </row>
    <row r="154" spans="1:16" x14ac:dyDescent="0.25">
      <c r="A154" s="3">
        <v>149</v>
      </c>
      <c r="B154" s="3" t="s">
        <v>257</v>
      </c>
      <c r="C154" s="3"/>
      <c r="D154" s="3"/>
      <c r="E154" s="15"/>
      <c r="F154" s="3"/>
      <c r="G154" s="134">
        <v>0.6</v>
      </c>
      <c r="H154" s="134">
        <v>24</v>
      </c>
      <c r="I154" s="3"/>
      <c r="J154" s="3"/>
      <c r="K154" s="3"/>
      <c r="L154" s="3"/>
      <c r="M154" s="3">
        <v>200</v>
      </c>
      <c r="N154" s="3">
        <v>200</v>
      </c>
      <c r="O154" s="3"/>
      <c r="P154" s="3">
        <v>120</v>
      </c>
    </row>
    <row r="155" spans="1:16" ht="45" x14ac:dyDescent="0.25">
      <c r="A155" s="6">
        <v>150</v>
      </c>
      <c r="B155" s="3" t="s">
        <v>1334</v>
      </c>
      <c r="C155" s="3" t="s">
        <v>376</v>
      </c>
      <c r="D155" s="3">
        <v>20</v>
      </c>
      <c r="E155" s="15" t="s">
        <v>904</v>
      </c>
      <c r="F155" s="3">
        <v>100</v>
      </c>
      <c r="G155" s="134">
        <v>2</v>
      </c>
      <c r="H155" s="134">
        <v>24</v>
      </c>
      <c r="I155" s="3"/>
      <c r="J155" s="3"/>
      <c r="K155" s="3"/>
      <c r="L155" s="3"/>
      <c r="M155" s="3"/>
      <c r="N155" s="3"/>
      <c r="O155" s="3"/>
      <c r="P155" s="3"/>
    </row>
    <row r="156" spans="1:16" x14ac:dyDescent="0.25">
      <c r="A156" s="3">
        <v>151</v>
      </c>
      <c r="B156" s="3" t="s">
        <v>257</v>
      </c>
      <c r="C156" s="3" t="s">
        <v>376</v>
      </c>
      <c r="D156" s="3">
        <v>70</v>
      </c>
      <c r="E156" s="15"/>
      <c r="F156" s="3"/>
      <c r="G156" s="134"/>
      <c r="H156" s="134"/>
      <c r="I156" s="3"/>
      <c r="J156" s="3"/>
      <c r="K156" s="3"/>
      <c r="L156" s="3"/>
      <c r="M156" s="3"/>
      <c r="N156" s="3"/>
      <c r="O156" s="3"/>
      <c r="P156" s="3"/>
    </row>
    <row r="157" spans="1:16" x14ac:dyDescent="0.25">
      <c r="A157" s="6">
        <v>152</v>
      </c>
      <c r="B157" s="3" t="s">
        <v>1335</v>
      </c>
      <c r="C157" s="3"/>
      <c r="D157" s="3"/>
      <c r="E157" s="15"/>
      <c r="F157" s="3"/>
      <c r="G157" s="134">
        <v>0.06</v>
      </c>
      <c r="H157" s="134">
        <v>18</v>
      </c>
      <c r="I157" s="3"/>
      <c r="J157" s="3"/>
      <c r="K157" s="3"/>
      <c r="L157" s="3"/>
      <c r="M157" s="3">
        <v>100</v>
      </c>
      <c r="N157" s="3">
        <v>100</v>
      </c>
      <c r="O157" s="3"/>
      <c r="P157" s="3">
        <v>120</v>
      </c>
    </row>
    <row r="158" spans="1:16" x14ac:dyDescent="0.25">
      <c r="A158" s="3">
        <v>153</v>
      </c>
      <c r="B158" s="3" t="s">
        <v>1336</v>
      </c>
      <c r="C158" s="3" t="s">
        <v>376</v>
      </c>
      <c r="D158" s="3">
        <v>50</v>
      </c>
      <c r="E158" s="15"/>
      <c r="F158" s="3"/>
      <c r="G158" s="134">
        <v>0.1</v>
      </c>
      <c r="H158" s="134">
        <v>12</v>
      </c>
      <c r="I158" s="3">
        <v>150</v>
      </c>
      <c r="J158" s="3">
        <v>150</v>
      </c>
      <c r="K158" s="3"/>
      <c r="L158" s="3">
        <v>30</v>
      </c>
      <c r="M158" s="3">
        <v>300</v>
      </c>
      <c r="N158" s="3">
        <v>300</v>
      </c>
      <c r="O158" s="3"/>
      <c r="P158" s="3">
        <v>60</v>
      </c>
    </row>
    <row r="159" spans="1:16" x14ac:dyDescent="0.25">
      <c r="A159" s="6">
        <v>154</v>
      </c>
      <c r="B159" s="3" t="s">
        <v>1337</v>
      </c>
      <c r="C159" s="3" t="s">
        <v>376</v>
      </c>
      <c r="D159" s="3">
        <v>70</v>
      </c>
      <c r="E159" s="15"/>
      <c r="F159" s="3"/>
      <c r="G159" s="134">
        <v>3</v>
      </c>
      <c r="H159" s="134">
        <v>30</v>
      </c>
      <c r="I159" s="3">
        <v>100</v>
      </c>
      <c r="J159" s="3">
        <v>100</v>
      </c>
      <c r="K159" s="3"/>
      <c r="L159" s="3">
        <v>30</v>
      </c>
      <c r="M159" s="3">
        <v>100</v>
      </c>
      <c r="N159" s="3">
        <v>100</v>
      </c>
      <c r="O159" s="3"/>
      <c r="P159" s="3">
        <v>36</v>
      </c>
    </row>
    <row r="160" spans="1:16" x14ac:dyDescent="0.25">
      <c r="A160" s="3">
        <v>155</v>
      </c>
      <c r="B160" s="3" t="s">
        <v>1338</v>
      </c>
      <c r="C160" s="3" t="s">
        <v>376</v>
      </c>
      <c r="D160" s="3">
        <v>50</v>
      </c>
      <c r="E160" s="15"/>
      <c r="F160" s="3"/>
      <c r="G160" s="134">
        <v>2</v>
      </c>
      <c r="H160" s="134">
        <v>36</v>
      </c>
      <c r="I160" s="3"/>
      <c r="J160" s="3"/>
      <c r="K160" s="3"/>
      <c r="L160" s="3"/>
      <c r="M160" s="3">
        <v>100</v>
      </c>
      <c r="N160" s="3">
        <v>100</v>
      </c>
      <c r="O160" s="3"/>
      <c r="P160" s="3">
        <v>60</v>
      </c>
    </row>
    <row r="161" spans="1:16" x14ac:dyDescent="0.25">
      <c r="A161" s="6">
        <v>156</v>
      </c>
      <c r="B161" s="3" t="s">
        <v>1339</v>
      </c>
      <c r="C161" s="3"/>
      <c r="D161" s="3"/>
      <c r="E161" s="15"/>
      <c r="F161" s="3"/>
      <c r="G161" s="134">
        <v>2.5499999999999998</v>
      </c>
      <c r="H161" s="134">
        <v>30</v>
      </c>
      <c r="I161" s="3"/>
      <c r="J161" s="3"/>
      <c r="K161" s="3"/>
      <c r="L161" s="3"/>
      <c r="M161" s="3"/>
      <c r="N161" s="3"/>
      <c r="O161" s="3"/>
      <c r="P161" s="3"/>
    </row>
    <row r="162" spans="1:16" x14ac:dyDescent="0.25">
      <c r="A162" s="3">
        <v>157</v>
      </c>
      <c r="B162" s="3" t="s">
        <v>1340</v>
      </c>
      <c r="C162" s="3"/>
      <c r="D162" s="3"/>
      <c r="E162" s="15"/>
      <c r="F162" s="3"/>
      <c r="G162" s="134">
        <v>1.4</v>
      </c>
      <c r="H162" s="134">
        <v>18</v>
      </c>
      <c r="I162" s="3"/>
      <c r="J162" s="3"/>
      <c r="K162" s="3"/>
      <c r="L162" s="3"/>
      <c r="M162" s="3"/>
      <c r="N162" s="3"/>
      <c r="O162" s="3"/>
      <c r="P162" s="3"/>
    </row>
    <row r="163" spans="1:16" ht="45" x14ac:dyDescent="0.25">
      <c r="A163" s="6">
        <v>158</v>
      </c>
      <c r="B163" s="3" t="s">
        <v>1341</v>
      </c>
      <c r="C163" s="3" t="s">
        <v>376</v>
      </c>
      <c r="D163" s="3">
        <v>100</v>
      </c>
      <c r="E163" s="15" t="s">
        <v>904</v>
      </c>
      <c r="F163" s="3">
        <v>50</v>
      </c>
      <c r="G163" s="134"/>
      <c r="H163" s="134"/>
      <c r="I163" s="3">
        <v>500</v>
      </c>
      <c r="J163" s="3">
        <v>500</v>
      </c>
      <c r="K163" s="3"/>
      <c r="L163" s="3">
        <v>30</v>
      </c>
      <c r="M163" s="3">
        <v>100</v>
      </c>
      <c r="N163" s="3">
        <v>100</v>
      </c>
      <c r="O163" s="3"/>
      <c r="P163" s="3"/>
    </row>
    <row r="164" spans="1:16" ht="45" x14ac:dyDescent="0.25">
      <c r="A164" s="3">
        <v>159</v>
      </c>
      <c r="B164" s="3" t="s">
        <v>1342</v>
      </c>
      <c r="C164" s="3" t="s">
        <v>376</v>
      </c>
      <c r="D164" s="3">
        <v>50</v>
      </c>
      <c r="E164" s="15" t="s">
        <v>904</v>
      </c>
      <c r="F164" s="3">
        <v>70</v>
      </c>
      <c r="G164" s="134">
        <v>0.65</v>
      </c>
      <c r="H164" s="134">
        <v>24</v>
      </c>
      <c r="I164" s="3">
        <v>200</v>
      </c>
      <c r="J164" s="3">
        <v>200</v>
      </c>
      <c r="K164" s="3"/>
      <c r="L164" s="3">
        <v>35</v>
      </c>
      <c r="M164" s="3">
        <v>150</v>
      </c>
      <c r="N164" s="3">
        <v>150</v>
      </c>
      <c r="O164" s="3"/>
      <c r="P164" s="3">
        <v>12</v>
      </c>
    </row>
    <row r="165" spans="1:16" x14ac:dyDescent="0.25">
      <c r="A165" s="6">
        <v>160</v>
      </c>
      <c r="B165" s="3" t="s">
        <v>1025</v>
      </c>
      <c r="C165" s="3"/>
      <c r="D165" s="3"/>
      <c r="E165" s="15"/>
      <c r="F165" s="3"/>
      <c r="G165" s="134">
        <v>5</v>
      </c>
      <c r="H165" s="134">
        <v>24</v>
      </c>
      <c r="I165" s="3"/>
      <c r="J165" s="3"/>
      <c r="K165" s="3"/>
      <c r="L165" s="3"/>
      <c r="M165" s="3">
        <v>200</v>
      </c>
      <c r="N165" s="3">
        <v>200</v>
      </c>
      <c r="O165" s="3"/>
      <c r="P165" s="3">
        <v>60</v>
      </c>
    </row>
    <row r="166" spans="1:16" ht="45" x14ac:dyDescent="0.25">
      <c r="A166" s="3">
        <v>161</v>
      </c>
      <c r="B166" s="3" t="s">
        <v>1343</v>
      </c>
      <c r="C166" s="3" t="s">
        <v>376</v>
      </c>
      <c r="D166" s="3">
        <v>95</v>
      </c>
      <c r="E166" s="15" t="s">
        <v>904</v>
      </c>
      <c r="F166" s="3">
        <v>80</v>
      </c>
      <c r="G166" s="134"/>
      <c r="H166" s="134"/>
      <c r="I166" s="3">
        <v>100</v>
      </c>
      <c r="J166" s="3">
        <v>100</v>
      </c>
      <c r="K166" s="3"/>
      <c r="L166" s="3">
        <v>90</v>
      </c>
      <c r="M166" s="3">
        <v>50</v>
      </c>
      <c r="N166" s="3">
        <v>50</v>
      </c>
      <c r="O166" s="3"/>
      <c r="P166" s="3">
        <v>60</v>
      </c>
    </row>
    <row r="167" spans="1:16" x14ac:dyDescent="0.25">
      <c r="A167" s="6">
        <v>162</v>
      </c>
      <c r="B167" s="3" t="s">
        <v>1344</v>
      </c>
      <c r="C167" s="3" t="s">
        <v>376</v>
      </c>
      <c r="D167" s="3">
        <v>50</v>
      </c>
      <c r="E167" s="15"/>
      <c r="F167" s="3"/>
      <c r="G167" s="134"/>
      <c r="H167" s="134"/>
      <c r="I167" s="3">
        <v>100</v>
      </c>
      <c r="J167" s="3">
        <v>100</v>
      </c>
      <c r="K167" s="3"/>
      <c r="L167" s="3">
        <v>30</v>
      </c>
      <c r="M167" s="3">
        <v>100</v>
      </c>
      <c r="N167" s="3">
        <v>100</v>
      </c>
      <c r="O167" s="3"/>
      <c r="P167" s="3">
        <v>60</v>
      </c>
    </row>
    <row r="168" spans="1:16" x14ac:dyDescent="0.25">
      <c r="A168" s="3">
        <v>163</v>
      </c>
      <c r="B168" s="3" t="s">
        <v>307</v>
      </c>
      <c r="C168" s="3"/>
      <c r="D168" s="3"/>
      <c r="E168" s="15"/>
      <c r="F168" s="3"/>
      <c r="G168" s="134">
        <v>0.1</v>
      </c>
      <c r="H168" s="134">
        <v>36</v>
      </c>
      <c r="I168" s="3">
        <v>200</v>
      </c>
      <c r="J168" s="3">
        <v>200</v>
      </c>
      <c r="K168" s="3"/>
      <c r="L168" s="3">
        <v>90</v>
      </c>
      <c r="M168" s="3">
        <v>100</v>
      </c>
      <c r="N168" s="3">
        <v>100</v>
      </c>
      <c r="O168" s="3"/>
      <c r="P168" s="3">
        <v>60</v>
      </c>
    </row>
    <row r="169" spans="1:16" x14ac:dyDescent="0.25">
      <c r="A169" s="6">
        <v>164</v>
      </c>
      <c r="B169" s="3" t="s">
        <v>1345</v>
      </c>
      <c r="C169" s="3"/>
      <c r="D169" s="3"/>
      <c r="E169" s="15"/>
      <c r="F169" s="3"/>
      <c r="G169" s="134">
        <v>2</v>
      </c>
      <c r="H169" s="134">
        <v>24</v>
      </c>
      <c r="I169" s="3"/>
      <c r="J169" s="3"/>
      <c r="K169" s="3"/>
      <c r="L169" s="3"/>
      <c r="M169" s="3"/>
      <c r="N169" s="3"/>
      <c r="O169" s="3"/>
      <c r="P169" s="3"/>
    </row>
    <row r="170" spans="1:16" x14ac:dyDescent="0.25">
      <c r="A170" s="3">
        <v>165</v>
      </c>
      <c r="B170" s="3" t="s">
        <v>1346</v>
      </c>
      <c r="C170" s="3" t="s">
        <v>376</v>
      </c>
      <c r="D170" s="3">
        <v>50</v>
      </c>
      <c r="E170" s="15"/>
      <c r="F170" s="3"/>
      <c r="G170" s="134">
        <v>0.8</v>
      </c>
      <c r="H170" s="134">
        <v>24</v>
      </c>
      <c r="I170" s="3"/>
      <c r="J170" s="3"/>
      <c r="K170" s="3"/>
      <c r="L170" s="3"/>
      <c r="M170" s="3"/>
      <c r="N170" s="3"/>
      <c r="O170" s="3"/>
      <c r="P170" s="3"/>
    </row>
    <row r="171" spans="1:16" x14ac:dyDescent="0.25">
      <c r="A171" s="6">
        <v>166</v>
      </c>
      <c r="B171" s="3" t="s">
        <v>1347</v>
      </c>
      <c r="C171" s="3" t="s">
        <v>376</v>
      </c>
      <c r="D171" s="3">
        <v>100</v>
      </c>
      <c r="E171" s="15"/>
      <c r="F171" s="3"/>
      <c r="G171" s="134">
        <v>0.2</v>
      </c>
      <c r="H171" s="134">
        <v>36</v>
      </c>
      <c r="I171" s="3">
        <v>165</v>
      </c>
      <c r="J171" s="3">
        <v>165</v>
      </c>
      <c r="K171" s="3"/>
      <c r="L171" s="3">
        <v>150</v>
      </c>
      <c r="M171" s="3">
        <v>60</v>
      </c>
      <c r="N171" s="3">
        <v>60</v>
      </c>
      <c r="O171" s="3"/>
      <c r="P171" s="3">
        <v>36</v>
      </c>
    </row>
    <row r="172" spans="1:16" x14ac:dyDescent="0.25">
      <c r="A172" s="3">
        <v>167</v>
      </c>
      <c r="B172" s="3" t="s">
        <v>1348</v>
      </c>
      <c r="C172" s="3"/>
      <c r="D172" s="3"/>
      <c r="E172" s="15"/>
      <c r="F172" s="3"/>
      <c r="G172" s="134"/>
      <c r="H172" s="134"/>
      <c r="I172" s="3">
        <v>500</v>
      </c>
      <c r="J172" s="3">
        <v>500</v>
      </c>
      <c r="K172" s="3"/>
      <c r="L172" s="3">
        <v>60</v>
      </c>
      <c r="M172" s="3">
        <v>100</v>
      </c>
      <c r="N172" s="3">
        <v>100</v>
      </c>
      <c r="O172" s="3"/>
      <c r="P172" s="3">
        <v>60</v>
      </c>
    </row>
    <row r="173" spans="1:16" x14ac:dyDescent="0.25">
      <c r="A173" s="6">
        <v>168</v>
      </c>
      <c r="B173" s="3" t="s">
        <v>1349</v>
      </c>
      <c r="C173" s="3" t="s">
        <v>376</v>
      </c>
      <c r="D173" s="3">
        <v>50</v>
      </c>
      <c r="E173" s="15"/>
      <c r="F173" s="3"/>
      <c r="G173" s="134">
        <v>5</v>
      </c>
      <c r="H173" s="134">
        <v>12</v>
      </c>
      <c r="I173" s="3">
        <v>150</v>
      </c>
      <c r="J173" s="3">
        <v>150</v>
      </c>
      <c r="K173" s="3"/>
      <c r="L173" s="3">
        <v>30</v>
      </c>
      <c r="M173" s="3"/>
      <c r="N173" s="3"/>
      <c r="O173" s="3"/>
      <c r="P173" s="3"/>
    </row>
    <row r="174" spans="1:16" x14ac:dyDescent="0.25">
      <c r="A174" s="3">
        <v>169</v>
      </c>
      <c r="B174" s="3" t="s">
        <v>1350</v>
      </c>
      <c r="C174" s="3" t="s">
        <v>376</v>
      </c>
      <c r="D174" s="3">
        <v>100</v>
      </c>
      <c r="E174" s="15"/>
      <c r="F174" s="3"/>
      <c r="G174" s="134">
        <v>2</v>
      </c>
      <c r="H174" s="134">
        <v>36</v>
      </c>
      <c r="I174" s="3"/>
      <c r="J174" s="3"/>
      <c r="K174" s="3"/>
      <c r="L174" s="3"/>
      <c r="M174" s="3">
        <v>500</v>
      </c>
      <c r="N174" s="3">
        <v>500</v>
      </c>
      <c r="O174" s="3"/>
      <c r="P174" s="3">
        <v>60</v>
      </c>
    </row>
    <row r="175" spans="1:16" x14ac:dyDescent="0.25">
      <c r="A175" s="6">
        <v>170</v>
      </c>
      <c r="B175" s="3" t="s">
        <v>1351</v>
      </c>
      <c r="C175" s="3" t="s">
        <v>376</v>
      </c>
      <c r="D175" s="3">
        <v>50</v>
      </c>
      <c r="E175" s="15"/>
      <c r="F175" s="3"/>
      <c r="G175" s="134"/>
      <c r="H175" s="134"/>
      <c r="I175" s="3"/>
      <c r="J175" s="3"/>
      <c r="K175" s="3"/>
      <c r="L175" s="3"/>
      <c r="M175" s="3"/>
      <c r="N175" s="3"/>
      <c r="O175" s="3"/>
      <c r="P175" s="3"/>
    </row>
    <row r="176" spans="1:16" ht="45" x14ac:dyDescent="0.25">
      <c r="A176" s="3">
        <v>171</v>
      </c>
      <c r="B176" s="3" t="s">
        <v>1352</v>
      </c>
      <c r="C176" s="3" t="s">
        <v>376</v>
      </c>
      <c r="D176" s="3">
        <v>70</v>
      </c>
      <c r="E176" s="15" t="s">
        <v>904</v>
      </c>
      <c r="F176" s="3">
        <v>70</v>
      </c>
      <c r="G176" s="134">
        <v>0.3</v>
      </c>
      <c r="H176" s="134">
        <v>24</v>
      </c>
      <c r="I176" s="3"/>
      <c r="J176" s="3"/>
      <c r="K176" s="3"/>
      <c r="L176" s="3"/>
      <c r="M176" s="3">
        <v>300</v>
      </c>
      <c r="N176" s="3">
        <v>300</v>
      </c>
      <c r="O176" s="3"/>
      <c r="P176" s="3">
        <v>120</v>
      </c>
    </row>
    <row r="177" spans="1:16" ht="45" x14ac:dyDescent="0.25">
      <c r="A177" s="6">
        <v>172</v>
      </c>
      <c r="B177" s="3" t="s">
        <v>1353</v>
      </c>
      <c r="C177" s="3"/>
      <c r="D177" s="3"/>
      <c r="E177" s="15" t="s">
        <v>904</v>
      </c>
      <c r="F177" s="3">
        <v>65</v>
      </c>
      <c r="G177" s="134"/>
      <c r="H177" s="134"/>
      <c r="I177" s="3"/>
      <c r="J177" s="3"/>
      <c r="K177" s="3"/>
      <c r="L177" s="3"/>
      <c r="M177" s="3"/>
      <c r="N177" s="3"/>
      <c r="O177" s="3"/>
      <c r="P177" s="3"/>
    </row>
    <row r="178" spans="1:16" x14ac:dyDescent="0.25">
      <c r="A178" s="3">
        <v>173</v>
      </c>
      <c r="B178" s="3" t="s">
        <v>861</v>
      </c>
      <c r="C178" s="3" t="s">
        <v>376</v>
      </c>
      <c r="D178" s="3">
        <v>10</v>
      </c>
      <c r="E178" s="15"/>
      <c r="F178" s="3"/>
      <c r="G178" s="134">
        <v>4</v>
      </c>
      <c r="H178" s="134">
        <v>36</v>
      </c>
      <c r="I178" s="3"/>
      <c r="J178" s="3"/>
      <c r="K178" s="3"/>
      <c r="L178" s="3"/>
      <c r="M178" s="3"/>
      <c r="N178" s="3"/>
      <c r="O178" s="3"/>
      <c r="P178" s="3"/>
    </row>
    <row r="179" spans="1:16" x14ac:dyDescent="0.25">
      <c r="A179" s="6">
        <v>174</v>
      </c>
      <c r="B179" s="3" t="s">
        <v>332</v>
      </c>
      <c r="C179" s="3" t="s">
        <v>376</v>
      </c>
      <c r="D179" s="3">
        <v>50</v>
      </c>
      <c r="E179" s="15"/>
      <c r="F179" s="3"/>
      <c r="G179" s="134">
        <v>4.4000000000000004</v>
      </c>
      <c r="H179" s="134">
        <v>24</v>
      </c>
      <c r="I179" s="3"/>
      <c r="J179" s="3"/>
      <c r="K179" s="3"/>
      <c r="L179" s="3"/>
      <c r="M179" s="3"/>
      <c r="N179" s="3"/>
      <c r="O179" s="3"/>
      <c r="P179" s="3"/>
    </row>
    <row r="180" spans="1:16" x14ac:dyDescent="0.25">
      <c r="A180" s="3">
        <v>175</v>
      </c>
      <c r="B180" s="3" t="s">
        <v>1354</v>
      </c>
      <c r="C180" s="3"/>
      <c r="D180" s="3"/>
      <c r="E180" s="15"/>
      <c r="F180" s="3"/>
      <c r="G180" s="134">
        <v>5.13</v>
      </c>
      <c r="H180" s="134">
        <v>36</v>
      </c>
      <c r="I180" s="3"/>
      <c r="J180" s="3"/>
      <c r="K180" s="3"/>
      <c r="L180" s="3"/>
      <c r="M180" s="3"/>
      <c r="N180" s="3"/>
      <c r="O180" s="3"/>
      <c r="P180" s="3"/>
    </row>
    <row r="181" spans="1:16" x14ac:dyDescent="0.25">
      <c r="A181" s="6">
        <v>176</v>
      </c>
      <c r="B181" s="3" t="s">
        <v>1355</v>
      </c>
      <c r="C181" s="3" t="s">
        <v>376</v>
      </c>
      <c r="D181" s="3">
        <v>70</v>
      </c>
      <c r="E181" s="15"/>
      <c r="F181" s="3"/>
      <c r="G181" s="134">
        <v>0.25</v>
      </c>
      <c r="H181" s="134">
        <v>24</v>
      </c>
      <c r="I181" s="3"/>
      <c r="J181" s="3"/>
      <c r="K181" s="3"/>
      <c r="L181" s="3"/>
      <c r="M181" s="3">
        <v>100</v>
      </c>
      <c r="N181" s="3">
        <v>100</v>
      </c>
      <c r="O181" s="3"/>
      <c r="P181" s="3">
        <v>60</v>
      </c>
    </row>
    <row r="182" spans="1:16" x14ac:dyDescent="0.25">
      <c r="A182" s="3">
        <v>177</v>
      </c>
      <c r="B182" s="3" t="s">
        <v>344</v>
      </c>
      <c r="C182" s="3" t="s">
        <v>376</v>
      </c>
      <c r="D182" s="3">
        <v>30</v>
      </c>
      <c r="E182" s="15" t="s">
        <v>1356</v>
      </c>
      <c r="F182" s="3">
        <v>80</v>
      </c>
      <c r="G182" s="134">
        <v>2</v>
      </c>
      <c r="H182" s="134">
        <v>24</v>
      </c>
      <c r="I182" s="3"/>
      <c r="J182" s="3"/>
      <c r="K182" s="3"/>
      <c r="L182" s="3"/>
      <c r="M182" s="3">
        <v>500</v>
      </c>
      <c r="N182" s="3">
        <v>500</v>
      </c>
      <c r="O182" s="3"/>
      <c r="P182" s="3">
        <v>48</v>
      </c>
    </row>
    <row r="183" spans="1:16" ht="45" x14ac:dyDescent="0.25">
      <c r="A183" s="6">
        <v>178</v>
      </c>
      <c r="B183" s="3" t="s">
        <v>1357</v>
      </c>
      <c r="C183" s="3" t="s">
        <v>376</v>
      </c>
      <c r="D183" s="3">
        <v>30</v>
      </c>
      <c r="E183" s="15" t="s">
        <v>904</v>
      </c>
      <c r="F183" s="3">
        <v>50</v>
      </c>
      <c r="G183" s="134">
        <v>1.8</v>
      </c>
      <c r="H183" s="134">
        <v>48</v>
      </c>
      <c r="I183" s="3">
        <v>90</v>
      </c>
      <c r="J183" s="3">
        <v>90</v>
      </c>
      <c r="K183" s="3"/>
      <c r="L183" s="3">
        <v>30</v>
      </c>
      <c r="M183" s="3">
        <v>70</v>
      </c>
      <c r="N183" s="3">
        <v>70</v>
      </c>
      <c r="O183" s="3"/>
      <c r="P183" s="3">
        <v>60</v>
      </c>
    </row>
    <row r="184" spans="1:16" s="47" customFormat="1" ht="45" x14ac:dyDescent="0.25">
      <c r="A184" s="3">
        <v>179</v>
      </c>
      <c r="B184" s="3" t="s">
        <v>1358</v>
      </c>
      <c r="C184" s="3" t="s">
        <v>376</v>
      </c>
      <c r="D184" s="3">
        <v>50</v>
      </c>
      <c r="E184" s="15" t="s">
        <v>904</v>
      </c>
      <c r="F184" s="3">
        <v>50</v>
      </c>
      <c r="G184" s="134">
        <v>2</v>
      </c>
      <c r="H184" s="134">
        <v>36</v>
      </c>
      <c r="I184" s="3"/>
      <c r="J184" s="3"/>
      <c r="K184" s="3"/>
      <c r="L184" s="3"/>
      <c r="M184" s="3">
        <v>10000</v>
      </c>
      <c r="N184" s="3">
        <v>10000</v>
      </c>
      <c r="O184" s="3"/>
      <c r="P184" s="3">
        <v>72</v>
      </c>
    </row>
    <row r="185" spans="1:16" x14ac:dyDescent="0.25">
      <c r="A185" s="6">
        <v>180</v>
      </c>
      <c r="B185" s="3" t="s">
        <v>1359</v>
      </c>
      <c r="C185" s="3" t="s">
        <v>376</v>
      </c>
      <c r="D185" s="3">
        <v>60</v>
      </c>
      <c r="E185" s="15" t="s">
        <v>1356</v>
      </c>
      <c r="F185" s="3">
        <v>70</v>
      </c>
      <c r="G185" s="134"/>
      <c r="H185" s="134"/>
      <c r="I185" s="3"/>
      <c r="J185" s="3"/>
      <c r="K185" s="3"/>
      <c r="L185" s="3"/>
      <c r="M185" s="3"/>
      <c r="N185" s="3"/>
      <c r="O185" s="3"/>
      <c r="P185" s="3"/>
    </row>
    <row r="186" spans="1:16" ht="30" x14ac:dyDescent="0.25">
      <c r="A186" s="3">
        <v>181</v>
      </c>
      <c r="B186" s="3" t="s">
        <v>1360</v>
      </c>
      <c r="C186" s="3" t="s">
        <v>376</v>
      </c>
      <c r="D186" s="3">
        <v>40</v>
      </c>
      <c r="E186" s="15" t="s">
        <v>1361</v>
      </c>
      <c r="F186" s="3">
        <v>50</v>
      </c>
      <c r="G186" s="134">
        <v>1</v>
      </c>
      <c r="H186" s="134">
        <v>72</v>
      </c>
      <c r="I186" s="3"/>
      <c r="J186" s="3"/>
      <c r="K186" s="3"/>
      <c r="L186" s="3"/>
      <c r="M186" s="3"/>
      <c r="N186" s="3"/>
      <c r="O186" s="3"/>
      <c r="P186" s="3"/>
    </row>
    <row r="187" spans="1:16" ht="45" x14ac:dyDescent="0.25">
      <c r="A187" s="6">
        <v>182</v>
      </c>
      <c r="B187" s="3" t="s">
        <v>1362</v>
      </c>
      <c r="C187" s="3"/>
      <c r="D187" s="3"/>
      <c r="E187" s="15" t="s">
        <v>904</v>
      </c>
      <c r="F187" s="3">
        <v>100</v>
      </c>
      <c r="G187" s="134">
        <v>0.04</v>
      </c>
      <c r="H187" s="134">
        <v>36</v>
      </c>
      <c r="I187" s="3"/>
      <c r="J187" s="3"/>
      <c r="K187" s="3"/>
      <c r="L187" s="3"/>
      <c r="M187" s="3"/>
      <c r="N187" s="3"/>
      <c r="O187" s="3"/>
      <c r="P187" s="3"/>
    </row>
    <row r="188" spans="1:16" ht="45" x14ac:dyDescent="0.25">
      <c r="A188" s="3">
        <v>183</v>
      </c>
      <c r="B188" s="3" t="s">
        <v>1363</v>
      </c>
      <c r="C188" s="3" t="s">
        <v>376</v>
      </c>
      <c r="D188" s="3">
        <v>80</v>
      </c>
      <c r="E188" s="15" t="s">
        <v>904</v>
      </c>
      <c r="F188" s="3">
        <v>80</v>
      </c>
      <c r="G188" s="134">
        <v>1.1499999999999999</v>
      </c>
      <c r="H188" s="134">
        <v>24</v>
      </c>
      <c r="I188" s="3"/>
      <c r="J188" s="3"/>
      <c r="K188" s="3"/>
      <c r="L188" s="3"/>
      <c r="M188" s="3"/>
      <c r="N188" s="3"/>
      <c r="O188" s="3"/>
      <c r="P188" s="3"/>
    </row>
    <row r="189" spans="1:16" x14ac:dyDescent="0.25">
      <c r="A189" s="6">
        <v>184</v>
      </c>
      <c r="B189" s="3" t="s">
        <v>1364</v>
      </c>
      <c r="C189" s="3"/>
      <c r="D189" s="3"/>
      <c r="E189" s="15"/>
      <c r="F189" s="3"/>
      <c r="G189" s="134">
        <v>2.1</v>
      </c>
      <c r="H189" s="134">
        <v>36</v>
      </c>
      <c r="I189" s="3"/>
      <c r="J189" s="3"/>
      <c r="K189" s="3"/>
      <c r="L189" s="3"/>
      <c r="M189" s="3"/>
      <c r="N189" s="3"/>
      <c r="O189" s="3"/>
      <c r="P189" s="3"/>
    </row>
    <row r="190" spans="1:16" ht="45" x14ac:dyDescent="0.25">
      <c r="A190" s="3">
        <v>185</v>
      </c>
      <c r="B190" s="3" t="s">
        <v>1365</v>
      </c>
      <c r="C190" s="3" t="s">
        <v>376</v>
      </c>
      <c r="D190" s="3">
        <v>20</v>
      </c>
      <c r="E190" s="15" t="s">
        <v>904</v>
      </c>
      <c r="F190" s="3">
        <v>50</v>
      </c>
      <c r="G190" s="134">
        <v>0.3</v>
      </c>
      <c r="H190" s="134">
        <v>24</v>
      </c>
      <c r="I190" s="3"/>
      <c r="J190" s="3"/>
      <c r="K190" s="3"/>
      <c r="L190" s="3"/>
      <c r="M190" s="3">
        <v>100</v>
      </c>
      <c r="N190" s="3">
        <v>100</v>
      </c>
      <c r="O190" s="3"/>
      <c r="P190" s="3">
        <v>60</v>
      </c>
    </row>
    <row r="191" spans="1:16" ht="45" x14ac:dyDescent="0.25">
      <c r="A191" s="48">
        <v>186</v>
      </c>
      <c r="B191" s="19" t="s">
        <v>1366</v>
      </c>
      <c r="C191" s="19" t="s">
        <v>376</v>
      </c>
      <c r="D191" s="19">
        <v>40</v>
      </c>
      <c r="E191" s="18" t="s">
        <v>904</v>
      </c>
      <c r="F191" s="19">
        <v>40</v>
      </c>
      <c r="G191" s="139">
        <v>2.1</v>
      </c>
      <c r="H191" s="139">
        <v>18</v>
      </c>
      <c r="I191" s="19"/>
      <c r="J191" s="19"/>
      <c r="K191" s="19"/>
      <c r="L191" s="19"/>
      <c r="M191" s="19"/>
      <c r="N191" s="19"/>
      <c r="O191" s="19"/>
      <c r="P191" s="19"/>
    </row>
    <row r="192" spans="1:16" x14ac:dyDescent="0.25">
      <c r="A192" s="48"/>
      <c r="B192" s="143" t="s">
        <v>1672</v>
      </c>
      <c r="C192" s="19"/>
      <c r="D192" s="19"/>
      <c r="E192" s="18"/>
      <c r="F192" s="19"/>
      <c r="G192" s="139">
        <v>1.5</v>
      </c>
      <c r="H192" s="139">
        <v>36</v>
      </c>
      <c r="I192" s="19"/>
      <c r="J192" s="19"/>
      <c r="K192" s="19"/>
      <c r="L192" s="19"/>
      <c r="M192" s="19"/>
      <c r="N192" s="19"/>
      <c r="O192" s="19"/>
      <c r="P192" s="19"/>
    </row>
    <row r="193" spans="1:16" s="61" customFormat="1" ht="14.25" x14ac:dyDescent="0.2">
      <c r="A193" s="73"/>
      <c r="B193" s="73" t="s">
        <v>1368</v>
      </c>
      <c r="C193" s="73"/>
      <c r="D193" s="73"/>
      <c r="E193" s="79"/>
      <c r="F193" s="73"/>
      <c r="G193" s="144">
        <f>SUM(G6:G192)</f>
        <v>228.69</v>
      </c>
      <c r="H193" s="144"/>
      <c r="I193" s="73">
        <f>SUM(I7:I191)</f>
        <v>15490</v>
      </c>
      <c r="J193" s="73">
        <f>SUM(J7:J191)</f>
        <v>15490</v>
      </c>
      <c r="K193" s="73">
        <f>SUM(K7:K191)</f>
        <v>0</v>
      </c>
      <c r="L193" s="73"/>
      <c r="M193" s="73">
        <f>SUM(M7:M191)</f>
        <v>24990</v>
      </c>
      <c r="N193" s="73">
        <f>SUM(N7:N191)</f>
        <v>24990</v>
      </c>
      <c r="O193" s="73">
        <f>SUM(O7:O191)</f>
        <v>24</v>
      </c>
      <c r="P193" s="73"/>
    </row>
    <row r="194" spans="1:16" x14ac:dyDescent="0.25">
      <c r="K194" s="317" t="s">
        <v>1369</v>
      </c>
      <c r="L194" s="317"/>
      <c r="M194" s="317"/>
      <c r="N194" s="317"/>
      <c r="O194" s="317"/>
      <c r="P194" s="317"/>
    </row>
    <row r="195" spans="1:16" x14ac:dyDescent="0.25">
      <c r="A195" s="297" t="s">
        <v>18</v>
      </c>
      <c r="B195" s="297"/>
      <c r="C195" s="297"/>
      <c r="D195" s="297"/>
      <c r="E195" s="297"/>
      <c r="F195" s="297"/>
      <c r="G195" s="297"/>
      <c r="K195" s="297" t="s">
        <v>9</v>
      </c>
      <c r="L195" s="297"/>
      <c r="M195" s="297"/>
      <c r="N195" s="297"/>
      <c r="O195" s="297"/>
      <c r="P195" s="297"/>
    </row>
    <row r="202" spans="1:16" x14ac:dyDescent="0.25">
      <c r="B202" s="2">
        <v>166.35</v>
      </c>
    </row>
    <row r="203" spans="1:16" x14ac:dyDescent="0.25">
      <c r="B203" s="2">
        <v>12.1</v>
      </c>
    </row>
    <row r="204" spans="1:16" x14ac:dyDescent="0.25">
      <c r="B204" s="2">
        <v>200.48</v>
      </c>
    </row>
    <row r="205" spans="1:16" x14ac:dyDescent="0.25">
      <c r="B205" s="2">
        <v>89.3</v>
      </c>
    </row>
    <row r="206" spans="1:16" x14ac:dyDescent="0.25">
      <c r="B206" s="2">
        <v>434.54</v>
      </c>
    </row>
    <row r="207" spans="1:16" x14ac:dyDescent="0.25">
      <c r="B207" s="2">
        <v>51.41</v>
      </c>
    </row>
    <row r="208" spans="1:16" x14ac:dyDescent="0.25">
      <c r="B208" s="2">
        <v>310.82</v>
      </c>
    </row>
    <row r="209" spans="2:2" x14ac:dyDescent="0.25">
      <c r="B209" s="2">
        <v>103.29</v>
      </c>
    </row>
    <row r="210" spans="2:2" x14ac:dyDescent="0.25">
      <c r="B210" s="2">
        <v>359.05</v>
      </c>
    </row>
    <row r="211" spans="2:2" x14ac:dyDescent="0.25">
      <c r="B211" s="2">
        <v>179.82</v>
      </c>
    </row>
    <row r="212" spans="2:2" x14ac:dyDescent="0.25">
      <c r="B212" s="2">
        <v>160</v>
      </c>
    </row>
    <row r="213" spans="2:2" x14ac:dyDescent="0.25">
      <c r="B213" s="2">
        <v>312.25</v>
      </c>
    </row>
    <row r="214" spans="2:2" x14ac:dyDescent="0.25">
      <c r="B214" s="2">
        <v>227.19</v>
      </c>
    </row>
    <row r="215" spans="2:2" x14ac:dyDescent="0.25">
      <c r="B215" s="2">
        <f>SUM(B202:B214)</f>
        <v>2606.6</v>
      </c>
    </row>
  </sheetData>
  <autoFilter ref="B1:B215"/>
  <mergeCells count="24">
    <mergeCell ref="N4:O4"/>
    <mergeCell ref="K194:P194"/>
    <mergeCell ref="K195:P195"/>
    <mergeCell ref="I4:I5"/>
    <mergeCell ref="A195:G195"/>
    <mergeCell ref="J4:K4"/>
    <mergeCell ref="L4:L5"/>
    <mergeCell ref="M4:M5"/>
    <mergeCell ref="A1:G1"/>
    <mergeCell ref="A2:P2"/>
    <mergeCell ref="A3:A5"/>
    <mergeCell ref="B3:B5"/>
    <mergeCell ref="C3:D3"/>
    <mergeCell ref="E3:F3"/>
    <mergeCell ref="G3:H3"/>
    <mergeCell ref="I3:L3"/>
    <mergeCell ref="M3:P3"/>
    <mergeCell ref="C4:C5"/>
    <mergeCell ref="P4:P5"/>
    <mergeCell ref="D4:D5"/>
    <mergeCell ref="E4:E5"/>
    <mergeCell ref="F4:F5"/>
    <mergeCell ref="G4:G5"/>
    <mergeCell ref="H4:H5"/>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6"/>
  <sheetViews>
    <sheetView topLeftCell="A22" workbookViewId="0">
      <selection activeCell="J81" sqref="J81"/>
    </sheetView>
  </sheetViews>
  <sheetFormatPr defaultColWidth="9.140625" defaultRowHeight="15" x14ac:dyDescent="0.25"/>
  <cols>
    <col min="1" max="1" width="5.85546875" style="2" customWidth="1"/>
    <col min="2" max="2" width="21.42578125" style="2" customWidth="1"/>
    <col min="3" max="3" width="11.28515625" style="2" customWidth="1"/>
    <col min="4" max="4" width="9" style="2" customWidth="1"/>
    <col min="5" max="5" width="11.140625" style="2" customWidth="1"/>
    <col min="6" max="6" width="7.5703125" style="2" customWidth="1"/>
    <col min="7" max="7" width="8.42578125" style="137" customWidth="1"/>
    <col min="8" max="8" width="12" style="137" customWidth="1"/>
    <col min="9" max="9" width="8.42578125" style="2" customWidth="1"/>
    <col min="10" max="10" width="7.28515625" style="2" customWidth="1"/>
    <col min="11" max="11" width="7.42578125" style="2" customWidth="1"/>
    <col min="12" max="12" width="8.42578125" style="2" customWidth="1"/>
    <col min="13" max="13" width="8.140625" style="2" customWidth="1"/>
    <col min="14" max="14" width="9.140625" style="2"/>
    <col min="15" max="15" width="7.42578125" style="2" customWidth="1"/>
    <col min="16" max="16" width="8" style="2" customWidth="1"/>
    <col min="17" max="16384" width="9.140625" style="2"/>
  </cols>
  <sheetData>
    <row r="1" spans="1:16" x14ac:dyDescent="0.25">
      <c r="A1" s="297" t="s">
        <v>635</v>
      </c>
      <c r="B1" s="297"/>
      <c r="C1" s="297"/>
      <c r="D1" s="297"/>
      <c r="E1" s="297"/>
      <c r="F1" s="297"/>
      <c r="G1" s="297"/>
      <c r="H1" s="129"/>
    </row>
    <row r="2" spans="1:16" x14ac:dyDescent="0.25">
      <c r="A2" s="296" t="s">
        <v>17</v>
      </c>
      <c r="B2" s="296"/>
      <c r="C2" s="296"/>
      <c r="D2" s="296"/>
      <c r="E2" s="296"/>
      <c r="F2" s="296"/>
      <c r="G2" s="296"/>
      <c r="H2" s="296"/>
      <c r="I2" s="296"/>
      <c r="J2" s="296"/>
      <c r="K2" s="296"/>
      <c r="L2" s="296"/>
      <c r="M2" s="296"/>
      <c r="N2" s="296"/>
      <c r="O2" s="296"/>
      <c r="P2" s="296"/>
    </row>
    <row r="3" spans="1:16" s="1" customFormat="1" ht="36.75" customHeight="1" x14ac:dyDescent="0.25">
      <c r="A3" s="298" t="s">
        <v>0</v>
      </c>
      <c r="B3" s="298" t="s">
        <v>1</v>
      </c>
      <c r="C3" s="290" t="s">
        <v>16</v>
      </c>
      <c r="D3" s="291"/>
      <c r="E3" s="292" t="s">
        <v>20</v>
      </c>
      <c r="F3" s="293"/>
      <c r="G3" s="322" t="s">
        <v>15</v>
      </c>
      <c r="H3" s="323"/>
      <c r="I3" s="307" t="s">
        <v>7</v>
      </c>
      <c r="J3" s="308"/>
      <c r="K3" s="308"/>
      <c r="L3" s="308"/>
      <c r="M3" s="303" t="s">
        <v>8</v>
      </c>
      <c r="N3" s="304"/>
      <c r="O3" s="304"/>
      <c r="P3" s="305"/>
    </row>
    <row r="4" spans="1:16" s="1" customFormat="1" x14ac:dyDescent="0.25">
      <c r="A4" s="299"/>
      <c r="B4" s="299"/>
      <c r="C4" s="294" t="s">
        <v>19</v>
      </c>
      <c r="D4" s="294" t="s">
        <v>13</v>
      </c>
      <c r="E4" s="306" t="s">
        <v>14</v>
      </c>
      <c r="F4" s="294" t="s">
        <v>13</v>
      </c>
      <c r="G4" s="324" t="s">
        <v>6</v>
      </c>
      <c r="H4" s="324" t="s">
        <v>11</v>
      </c>
      <c r="I4" s="301" t="s">
        <v>5</v>
      </c>
      <c r="J4" s="289" t="s">
        <v>2</v>
      </c>
      <c r="K4" s="289"/>
      <c r="L4" s="288" t="s">
        <v>10</v>
      </c>
      <c r="M4" s="301" t="s">
        <v>5</v>
      </c>
      <c r="N4" s="289" t="s">
        <v>2</v>
      </c>
      <c r="O4" s="289"/>
      <c r="P4" s="301" t="s">
        <v>11</v>
      </c>
    </row>
    <row r="5" spans="1:16" s="1" customFormat="1" ht="75" x14ac:dyDescent="0.25">
      <c r="A5" s="300"/>
      <c r="B5" s="300"/>
      <c r="C5" s="295"/>
      <c r="D5" s="295"/>
      <c r="E5" s="295"/>
      <c r="F5" s="295"/>
      <c r="G5" s="325"/>
      <c r="H5" s="325"/>
      <c r="I5" s="302"/>
      <c r="J5" s="31" t="s">
        <v>4</v>
      </c>
      <c r="K5" s="31" t="s">
        <v>3</v>
      </c>
      <c r="L5" s="289"/>
      <c r="M5" s="302"/>
      <c r="N5" s="31" t="s">
        <v>4</v>
      </c>
      <c r="O5" s="31" t="s">
        <v>3</v>
      </c>
      <c r="P5" s="302"/>
    </row>
    <row r="6" spans="1:16" x14ac:dyDescent="0.25">
      <c r="A6" s="3">
        <v>1</v>
      </c>
      <c r="B6" s="3" t="s">
        <v>636</v>
      </c>
      <c r="C6" s="3"/>
      <c r="D6" s="3"/>
      <c r="E6" s="3" t="s">
        <v>31</v>
      </c>
      <c r="F6" s="3">
        <v>80</v>
      </c>
      <c r="G6" s="134"/>
      <c r="H6" s="134"/>
      <c r="I6" s="3"/>
      <c r="J6" s="3"/>
      <c r="K6" s="3"/>
      <c r="L6" s="3"/>
      <c r="M6" s="3"/>
      <c r="N6" s="3"/>
      <c r="O6" s="3"/>
      <c r="P6" s="3"/>
    </row>
    <row r="7" spans="1:16" x14ac:dyDescent="0.25">
      <c r="A7" s="6">
        <v>2</v>
      </c>
      <c r="B7" s="3" t="s">
        <v>637</v>
      </c>
      <c r="C7" s="3" t="s">
        <v>376</v>
      </c>
      <c r="D7" s="3">
        <v>40</v>
      </c>
      <c r="E7" s="3"/>
      <c r="F7" s="3"/>
      <c r="G7" s="134"/>
      <c r="H7" s="134"/>
      <c r="I7" s="3"/>
      <c r="J7" s="3"/>
      <c r="K7" s="3"/>
      <c r="L7" s="3"/>
      <c r="M7" s="3"/>
      <c r="N7" s="3"/>
      <c r="O7" s="3"/>
      <c r="P7" s="3"/>
    </row>
    <row r="8" spans="1:16" x14ac:dyDescent="0.25">
      <c r="A8" s="3">
        <v>3</v>
      </c>
      <c r="B8" s="3" t="s">
        <v>638</v>
      </c>
      <c r="C8" s="3"/>
      <c r="D8" s="3"/>
      <c r="E8" s="3" t="s">
        <v>31</v>
      </c>
      <c r="F8" s="3">
        <v>30</v>
      </c>
      <c r="G8" s="134">
        <v>1</v>
      </c>
      <c r="H8" s="134">
        <v>48</v>
      </c>
      <c r="I8" s="3"/>
      <c r="J8" s="3"/>
      <c r="K8" s="3"/>
      <c r="L8" s="3"/>
      <c r="M8" s="3"/>
      <c r="N8" s="3"/>
      <c r="O8" s="3"/>
      <c r="P8" s="3"/>
    </row>
    <row r="9" spans="1:16" x14ac:dyDescent="0.25">
      <c r="A9" s="6">
        <v>4</v>
      </c>
      <c r="B9" s="3" t="s">
        <v>639</v>
      </c>
      <c r="C9" s="3"/>
      <c r="D9" s="3"/>
      <c r="E9" s="3"/>
      <c r="F9" s="3"/>
      <c r="G9" s="134">
        <v>1</v>
      </c>
      <c r="H9" s="134">
        <v>24</v>
      </c>
      <c r="I9" s="3"/>
      <c r="J9" s="3"/>
      <c r="K9" s="3"/>
      <c r="L9" s="3"/>
      <c r="M9" s="3"/>
      <c r="N9" s="3"/>
      <c r="O9" s="3"/>
      <c r="P9" s="3"/>
    </row>
    <row r="10" spans="1:16" x14ac:dyDescent="0.25">
      <c r="A10" s="3">
        <v>5</v>
      </c>
      <c r="B10" s="3" t="s">
        <v>640</v>
      </c>
      <c r="C10" s="3" t="s">
        <v>376</v>
      </c>
      <c r="D10" s="3">
        <v>20</v>
      </c>
      <c r="E10" s="3"/>
      <c r="F10" s="3"/>
      <c r="G10" s="134">
        <v>2.0499999999999998</v>
      </c>
      <c r="H10" s="134">
        <v>30</v>
      </c>
      <c r="I10" s="3"/>
      <c r="J10" s="3"/>
      <c r="K10" s="3"/>
      <c r="L10" s="3"/>
      <c r="M10" s="3"/>
      <c r="N10" s="3"/>
      <c r="O10" s="3"/>
      <c r="P10" s="3"/>
    </row>
    <row r="11" spans="1:16" x14ac:dyDescent="0.25">
      <c r="A11" s="6">
        <v>6</v>
      </c>
      <c r="B11" s="3" t="s">
        <v>641</v>
      </c>
      <c r="C11" s="3"/>
      <c r="D11" s="3"/>
      <c r="E11" s="3"/>
      <c r="F11" s="3"/>
      <c r="G11" s="134">
        <v>3</v>
      </c>
      <c r="H11" s="134">
        <v>36</v>
      </c>
      <c r="I11" s="3"/>
      <c r="J11" s="3"/>
      <c r="K11" s="3"/>
      <c r="L11" s="3"/>
      <c r="M11" s="3"/>
      <c r="N11" s="3"/>
      <c r="O11" s="3"/>
      <c r="P11" s="3"/>
    </row>
    <row r="12" spans="1:16" ht="30" x14ac:dyDescent="0.25">
      <c r="A12" s="3">
        <v>7</v>
      </c>
      <c r="B12" s="3" t="s">
        <v>324</v>
      </c>
      <c r="C12" s="3"/>
      <c r="D12" s="3"/>
      <c r="E12" s="15" t="s">
        <v>68</v>
      </c>
      <c r="F12" s="3">
        <v>50</v>
      </c>
      <c r="G12" s="134">
        <v>4</v>
      </c>
      <c r="H12" s="134">
        <v>48</v>
      </c>
      <c r="I12" s="3"/>
      <c r="J12" s="3"/>
      <c r="K12" s="3"/>
      <c r="L12" s="3"/>
      <c r="M12" s="3">
        <v>500</v>
      </c>
      <c r="N12" s="3">
        <v>500</v>
      </c>
      <c r="O12" s="3"/>
      <c r="P12" s="3">
        <v>84</v>
      </c>
    </row>
    <row r="13" spans="1:16" ht="30" x14ac:dyDescent="0.25">
      <c r="A13" s="6">
        <v>8</v>
      </c>
      <c r="B13" s="3" t="s">
        <v>642</v>
      </c>
      <c r="C13" s="3"/>
      <c r="D13" s="3"/>
      <c r="E13" s="15" t="s">
        <v>68</v>
      </c>
      <c r="F13" s="3">
        <v>50</v>
      </c>
      <c r="G13" s="134">
        <v>7</v>
      </c>
      <c r="H13" s="134">
        <v>48</v>
      </c>
      <c r="I13" s="3">
        <v>30000</v>
      </c>
      <c r="J13" s="3">
        <v>30000</v>
      </c>
      <c r="K13" s="3"/>
      <c r="L13" s="3"/>
      <c r="M13" s="3">
        <v>10000</v>
      </c>
      <c r="N13" s="3">
        <v>10000</v>
      </c>
      <c r="O13" s="3"/>
      <c r="P13" s="3">
        <v>84</v>
      </c>
    </row>
    <row r="14" spans="1:16" x14ac:dyDescent="0.25">
      <c r="A14" s="3">
        <v>9</v>
      </c>
      <c r="B14" s="3" t="s">
        <v>643</v>
      </c>
      <c r="C14" s="3"/>
      <c r="D14" s="3"/>
      <c r="E14" s="3"/>
      <c r="F14" s="3"/>
      <c r="G14" s="134">
        <v>3</v>
      </c>
      <c r="H14" s="134">
        <v>36</v>
      </c>
      <c r="I14" s="3"/>
      <c r="J14" s="3"/>
      <c r="K14" s="3"/>
      <c r="L14" s="3"/>
      <c r="M14" s="3"/>
      <c r="N14" s="3"/>
      <c r="O14" s="3"/>
      <c r="P14" s="3"/>
    </row>
    <row r="15" spans="1:16" x14ac:dyDescent="0.25">
      <c r="A15" s="6">
        <v>10</v>
      </c>
      <c r="B15" s="3" t="s">
        <v>644</v>
      </c>
      <c r="C15" s="3"/>
      <c r="D15" s="3"/>
      <c r="E15" s="3"/>
      <c r="F15" s="3"/>
      <c r="G15" s="134">
        <v>1</v>
      </c>
      <c r="H15" s="134">
        <v>24</v>
      </c>
      <c r="I15" s="3"/>
      <c r="J15" s="3"/>
      <c r="K15" s="3"/>
      <c r="L15" s="3"/>
      <c r="M15" s="3"/>
      <c r="N15" s="3"/>
      <c r="O15" s="3"/>
      <c r="P15" s="3"/>
    </row>
    <row r="16" spans="1:16" x14ac:dyDescent="0.25">
      <c r="A16" s="3">
        <v>11</v>
      </c>
      <c r="B16" s="3" t="s">
        <v>645</v>
      </c>
      <c r="C16" s="3" t="s">
        <v>376</v>
      </c>
      <c r="D16" s="3">
        <v>50</v>
      </c>
      <c r="E16" s="3"/>
      <c r="F16" s="3"/>
      <c r="G16" s="134">
        <v>1</v>
      </c>
      <c r="H16" s="134">
        <v>36</v>
      </c>
      <c r="I16" s="3"/>
      <c r="J16" s="3"/>
      <c r="K16" s="3"/>
      <c r="L16" s="3"/>
      <c r="M16" s="3"/>
      <c r="N16" s="3"/>
      <c r="O16" s="3"/>
      <c r="P16" s="3"/>
    </row>
    <row r="17" spans="1:16" ht="30" x14ac:dyDescent="0.25">
      <c r="A17" s="6">
        <v>12</v>
      </c>
      <c r="B17" s="3" t="s">
        <v>646</v>
      </c>
      <c r="C17" s="3" t="s">
        <v>376</v>
      </c>
      <c r="D17" s="3">
        <v>60</v>
      </c>
      <c r="E17" s="15" t="s">
        <v>68</v>
      </c>
      <c r="F17" s="3">
        <v>100</v>
      </c>
      <c r="G17" s="134"/>
      <c r="H17" s="134"/>
      <c r="I17" s="3"/>
      <c r="J17" s="3"/>
      <c r="K17" s="3"/>
      <c r="L17" s="3"/>
      <c r="M17" s="3"/>
      <c r="N17" s="3"/>
      <c r="O17" s="3"/>
      <c r="P17" s="3"/>
    </row>
    <row r="18" spans="1:16" x14ac:dyDescent="0.25">
      <c r="A18" s="3">
        <v>13</v>
      </c>
      <c r="B18" s="3" t="s">
        <v>647</v>
      </c>
      <c r="C18" s="3" t="s">
        <v>376</v>
      </c>
      <c r="D18" s="3">
        <v>80</v>
      </c>
      <c r="E18" s="3"/>
      <c r="F18" s="3"/>
      <c r="G18" s="134"/>
      <c r="H18" s="134"/>
      <c r="I18" s="3"/>
      <c r="J18" s="3"/>
      <c r="K18" s="3"/>
      <c r="L18" s="3"/>
      <c r="M18" s="3"/>
      <c r="N18" s="3"/>
      <c r="O18" s="3"/>
      <c r="P18" s="3"/>
    </row>
    <row r="19" spans="1:16" ht="30" x14ac:dyDescent="0.25">
      <c r="A19" s="6">
        <v>14</v>
      </c>
      <c r="B19" s="3" t="s">
        <v>648</v>
      </c>
      <c r="C19" s="3" t="s">
        <v>376</v>
      </c>
      <c r="D19" s="3">
        <v>95</v>
      </c>
      <c r="E19" s="15" t="s">
        <v>68</v>
      </c>
      <c r="F19" s="3">
        <v>100</v>
      </c>
      <c r="G19" s="134"/>
      <c r="H19" s="134"/>
      <c r="I19" s="3"/>
      <c r="J19" s="3"/>
      <c r="K19" s="3"/>
      <c r="L19" s="3"/>
      <c r="M19" s="3"/>
      <c r="N19" s="3"/>
      <c r="O19" s="3"/>
      <c r="P19" s="3"/>
    </row>
    <row r="20" spans="1:16" x14ac:dyDescent="0.25">
      <c r="A20" s="3">
        <v>15</v>
      </c>
      <c r="B20" s="3" t="s">
        <v>649</v>
      </c>
      <c r="C20" s="3" t="s">
        <v>376</v>
      </c>
      <c r="D20" s="3">
        <v>100</v>
      </c>
      <c r="E20" s="3"/>
      <c r="F20" s="3"/>
      <c r="G20" s="134">
        <v>4.5</v>
      </c>
      <c r="H20" s="134">
        <v>30</v>
      </c>
      <c r="I20" s="3"/>
      <c r="J20" s="3"/>
      <c r="K20" s="3"/>
      <c r="L20" s="3"/>
      <c r="M20" s="3"/>
      <c r="N20" s="3"/>
      <c r="O20" s="3"/>
      <c r="P20" s="3"/>
    </row>
    <row r="21" spans="1:16" x14ac:dyDescent="0.25">
      <c r="A21" s="6">
        <v>16</v>
      </c>
      <c r="B21" s="3" t="s">
        <v>650</v>
      </c>
      <c r="C21" s="3"/>
      <c r="D21" s="3"/>
      <c r="E21" s="3"/>
      <c r="F21" s="3"/>
      <c r="G21" s="134">
        <v>2.5</v>
      </c>
      <c r="H21" s="134">
        <v>30</v>
      </c>
      <c r="I21" s="3"/>
      <c r="J21" s="3"/>
      <c r="K21" s="3"/>
      <c r="L21" s="3"/>
      <c r="M21" s="3"/>
      <c r="N21" s="3"/>
      <c r="O21" s="3"/>
      <c r="P21" s="3"/>
    </row>
    <row r="22" spans="1:16" x14ac:dyDescent="0.25">
      <c r="A22" s="3">
        <v>17</v>
      </c>
      <c r="B22" s="3" t="s">
        <v>651</v>
      </c>
      <c r="C22" s="3" t="s">
        <v>376</v>
      </c>
      <c r="D22" s="3">
        <v>50</v>
      </c>
      <c r="E22" s="3"/>
      <c r="F22" s="3"/>
      <c r="G22" s="134">
        <v>3</v>
      </c>
      <c r="H22" s="134">
        <v>24</v>
      </c>
      <c r="I22" s="3"/>
      <c r="J22" s="3"/>
      <c r="K22" s="3"/>
      <c r="L22" s="3"/>
      <c r="M22" s="3"/>
      <c r="N22" s="3"/>
      <c r="O22" s="3"/>
      <c r="P22" s="3"/>
    </row>
    <row r="23" spans="1:16" x14ac:dyDescent="0.25">
      <c r="A23" s="6">
        <v>18</v>
      </c>
      <c r="B23" s="3" t="s">
        <v>652</v>
      </c>
      <c r="C23" s="3"/>
      <c r="D23" s="3"/>
      <c r="E23" s="3"/>
      <c r="F23" s="3"/>
      <c r="G23" s="134">
        <v>0.18</v>
      </c>
      <c r="H23" s="134">
        <v>24</v>
      </c>
      <c r="I23" s="3"/>
      <c r="J23" s="3"/>
      <c r="K23" s="3"/>
      <c r="L23" s="3"/>
      <c r="M23" s="3">
        <v>300</v>
      </c>
      <c r="N23" s="3">
        <v>300</v>
      </c>
      <c r="O23" s="3"/>
      <c r="P23" s="3">
        <v>48</v>
      </c>
    </row>
    <row r="24" spans="1:16" x14ac:dyDescent="0.25">
      <c r="A24" s="3">
        <v>19</v>
      </c>
      <c r="B24" s="3" t="s">
        <v>653</v>
      </c>
      <c r="C24" s="3" t="s">
        <v>376</v>
      </c>
      <c r="D24" s="3">
        <v>30</v>
      </c>
      <c r="E24" s="3"/>
      <c r="F24" s="3"/>
      <c r="G24" s="134">
        <v>0.6</v>
      </c>
      <c r="H24" s="134">
        <v>24</v>
      </c>
      <c r="I24" s="3"/>
      <c r="J24" s="3"/>
      <c r="K24" s="3"/>
      <c r="L24" s="3"/>
      <c r="M24" s="3"/>
      <c r="N24" s="3"/>
      <c r="O24" s="3"/>
      <c r="P24" s="3"/>
    </row>
    <row r="25" spans="1:16" x14ac:dyDescent="0.25">
      <c r="A25" s="6">
        <v>20</v>
      </c>
      <c r="B25" s="3" t="s">
        <v>654</v>
      </c>
      <c r="C25" s="3" t="s">
        <v>376</v>
      </c>
      <c r="D25" s="3">
        <v>60</v>
      </c>
      <c r="E25" s="3"/>
      <c r="F25" s="3"/>
      <c r="G25" s="134">
        <v>0.7</v>
      </c>
      <c r="H25" s="134">
        <v>24</v>
      </c>
      <c r="I25" s="3">
        <v>500</v>
      </c>
      <c r="J25" s="3">
        <v>500</v>
      </c>
      <c r="K25" s="3"/>
      <c r="L25" s="3">
        <v>240</v>
      </c>
      <c r="M25" s="3"/>
      <c r="N25" s="3"/>
      <c r="O25" s="3"/>
      <c r="P25" s="3"/>
    </row>
    <row r="26" spans="1:16" x14ac:dyDescent="0.25">
      <c r="A26" s="3">
        <v>21</v>
      </c>
      <c r="B26" s="3" t="s">
        <v>655</v>
      </c>
      <c r="C26" s="3" t="s">
        <v>376</v>
      </c>
      <c r="D26" s="3">
        <v>40</v>
      </c>
      <c r="E26" s="3"/>
      <c r="F26" s="3"/>
      <c r="G26" s="134"/>
      <c r="H26" s="134"/>
      <c r="I26" s="3"/>
      <c r="J26" s="3"/>
      <c r="K26" s="3"/>
      <c r="L26" s="3"/>
      <c r="M26" s="3"/>
      <c r="N26" s="3"/>
      <c r="O26" s="3"/>
      <c r="P26" s="3"/>
    </row>
    <row r="27" spans="1:16" ht="30" x14ac:dyDescent="0.25">
      <c r="A27" s="6">
        <v>22</v>
      </c>
      <c r="B27" s="3" t="s">
        <v>656</v>
      </c>
      <c r="C27" s="3"/>
      <c r="D27" s="3"/>
      <c r="E27" s="15" t="s">
        <v>68</v>
      </c>
      <c r="F27" s="3">
        <v>50</v>
      </c>
      <c r="G27" s="134">
        <v>1</v>
      </c>
      <c r="H27" s="134">
        <v>36</v>
      </c>
      <c r="I27" s="3"/>
      <c r="J27" s="3"/>
      <c r="K27" s="3"/>
      <c r="L27" s="3"/>
      <c r="M27" s="3"/>
      <c r="N27" s="3"/>
      <c r="O27" s="3"/>
      <c r="P27" s="3"/>
    </row>
    <row r="28" spans="1:16" x14ac:dyDescent="0.25">
      <c r="A28" s="3">
        <v>23</v>
      </c>
      <c r="B28" s="3" t="s">
        <v>657</v>
      </c>
      <c r="C28" s="3" t="s">
        <v>376</v>
      </c>
      <c r="D28" s="3">
        <v>50</v>
      </c>
      <c r="E28" s="3"/>
      <c r="F28" s="3"/>
      <c r="G28" s="134"/>
      <c r="H28" s="134"/>
      <c r="I28" s="3"/>
      <c r="J28" s="3"/>
      <c r="K28" s="3"/>
      <c r="L28" s="3"/>
      <c r="M28" s="3"/>
      <c r="N28" s="3"/>
      <c r="O28" s="3"/>
      <c r="P28" s="3"/>
    </row>
    <row r="29" spans="1:16" x14ac:dyDescent="0.25">
      <c r="A29" s="6">
        <v>24</v>
      </c>
      <c r="B29" s="3" t="s">
        <v>658</v>
      </c>
      <c r="C29" s="3" t="s">
        <v>376</v>
      </c>
      <c r="D29" s="3">
        <v>50</v>
      </c>
      <c r="E29" s="3"/>
      <c r="F29" s="3"/>
      <c r="G29" s="134">
        <v>3</v>
      </c>
      <c r="H29" s="134">
        <v>24</v>
      </c>
      <c r="I29" s="3"/>
      <c r="J29" s="3"/>
      <c r="K29" s="3"/>
      <c r="L29" s="3"/>
      <c r="M29" s="3"/>
      <c r="N29" s="3"/>
      <c r="O29" s="3"/>
      <c r="P29" s="3"/>
    </row>
    <row r="30" spans="1:16" ht="30" x14ac:dyDescent="0.25">
      <c r="A30" s="3">
        <v>25</v>
      </c>
      <c r="B30" s="3" t="s">
        <v>659</v>
      </c>
      <c r="C30" s="3"/>
      <c r="D30" s="3"/>
      <c r="E30" s="15" t="s">
        <v>68</v>
      </c>
      <c r="F30" s="3"/>
      <c r="G30" s="134">
        <v>0.3</v>
      </c>
      <c r="H30" s="134">
        <v>30</v>
      </c>
      <c r="I30" s="3"/>
      <c r="J30" s="3"/>
      <c r="K30" s="3"/>
      <c r="L30" s="3"/>
      <c r="M30" s="3"/>
      <c r="N30" s="3"/>
      <c r="O30" s="3"/>
      <c r="P30" s="3"/>
    </row>
    <row r="31" spans="1:16" ht="30" x14ac:dyDescent="0.25">
      <c r="A31" s="6">
        <v>26</v>
      </c>
      <c r="B31" s="3" t="s">
        <v>660</v>
      </c>
      <c r="C31" s="3"/>
      <c r="D31" s="3"/>
      <c r="E31" s="15" t="s">
        <v>68</v>
      </c>
      <c r="F31" s="3">
        <v>100</v>
      </c>
      <c r="G31" s="134">
        <v>0.06</v>
      </c>
      <c r="H31" s="134">
        <v>24</v>
      </c>
      <c r="I31" s="3"/>
      <c r="J31" s="3"/>
      <c r="K31" s="3"/>
      <c r="L31" s="3"/>
      <c r="M31" s="3"/>
      <c r="N31" s="3"/>
      <c r="O31" s="3"/>
      <c r="P31" s="3"/>
    </row>
    <row r="32" spans="1:16" x14ac:dyDescent="0.25">
      <c r="A32" s="3">
        <v>27</v>
      </c>
      <c r="B32" s="3" t="s">
        <v>661</v>
      </c>
      <c r="C32" s="3"/>
      <c r="D32" s="3"/>
      <c r="E32" s="3"/>
      <c r="F32" s="3"/>
      <c r="G32" s="134">
        <v>4</v>
      </c>
      <c r="H32" s="134">
        <v>36</v>
      </c>
      <c r="I32" s="3"/>
      <c r="J32" s="3"/>
      <c r="K32" s="3"/>
      <c r="L32" s="3"/>
      <c r="M32" s="3"/>
      <c r="N32" s="3"/>
      <c r="O32" s="3"/>
      <c r="P32" s="3"/>
    </row>
    <row r="33" spans="1:17" x14ac:dyDescent="0.25">
      <c r="A33" s="6">
        <v>28</v>
      </c>
      <c r="B33" s="3" t="s">
        <v>662</v>
      </c>
      <c r="C33" s="3" t="s">
        <v>376</v>
      </c>
      <c r="D33" s="3">
        <v>50</v>
      </c>
      <c r="E33" s="3"/>
      <c r="F33" s="3"/>
      <c r="G33" s="134"/>
      <c r="H33" s="134"/>
      <c r="I33" s="3"/>
      <c r="J33" s="3"/>
      <c r="K33" s="3"/>
      <c r="L33" s="3"/>
      <c r="M33" s="3"/>
      <c r="N33" s="3"/>
      <c r="O33" s="3"/>
      <c r="P33" s="3"/>
    </row>
    <row r="34" spans="1:17" x14ac:dyDescent="0.25">
      <c r="A34" s="3">
        <v>29</v>
      </c>
      <c r="B34" s="3" t="s">
        <v>663</v>
      </c>
      <c r="C34" s="3"/>
      <c r="D34" s="3"/>
      <c r="E34" s="3"/>
      <c r="F34" s="3"/>
      <c r="G34" s="134">
        <v>4.5</v>
      </c>
      <c r="H34" s="134">
        <v>36</v>
      </c>
      <c r="I34" s="3"/>
      <c r="J34" s="3"/>
      <c r="K34" s="3"/>
      <c r="L34" s="3"/>
      <c r="M34" s="3"/>
      <c r="N34" s="3"/>
      <c r="O34" s="3"/>
      <c r="P34" s="3"/>
    </row>
    <row r="35" spans="1:17" x14ac:dyDescent="0.25">
      <c r="A35" s="6">
        <v>30</v>
      </c>
      <c r="B35" s="3" t="s">
        <v>664</v>
      </c>
      <c r="C35" s="3"/>
      <c r="D35" s="3"/>
      <c r="E35" s="3" t="s">
        <v>31</v>
      </c>
      <c r="F35" s="3">
        <v>60</v>
      </c>
      <c r="G35" s="134">
        <v>2</v>
      </c>
      <c r="H35" s="134">
        <v>24</v>
      </c>
      <c r="I35" s="3"/>
      <c r="J35" s="3"/>
      <c r="K35" s="3"/>
      <c r="L35" s="3"/>
      <c r="M35" s="3"/>
      <c r="N35" s="3"/>
      <c r="O35" s="3"/>
      <c r="P35" s="3"/>
    </row>
    <row r="36" spans="1:17" ht="30" x14ac:dyDescent="0.25">
      <c r="A36" s="3">
        <v>31</v>
      </c>
      <c r="B36" s="3" t="s">
        <v>178</v>
      </c>
      <c r="C36" s="3" t="s">
        <v>376</v>
      </c>
      <c r="D36" s="3">
        <v>20</v>
      </c>
      <c r="E36" s="15" t="s">
        <v>68</v>
      </c>
      <c r="F36" s="3">
        <v>100</v>
      </c>
      <c r="G36" s="134">
        <v>2</v>
      </c>
      <c r="H36" s="134">
        <v>36</v>
      </c>
      <c r="I36" s="3"/>
      <c r="J36" s="3"/>
      <c r="K36" s="3"/>
      <c r="L36" s="3"/>
      <c r="M36" s="3">
        <v>250</v>
      </c>
      <c r="N36" s="3">
        <v>250</v>
      </c>
      <c r="O36" s="3"/>
      <c r="P36" s="3">
        <v>84</v>
      </c>
    </row>
    <row r="37" spans="1:17" ht="30" x14ac:dyDescent="0.25">
      <c r="A37" s="6">
        <v>32</v>
      </c>
      <c r="B37" s="3" t="s">
        <v>665</v>
      </c>
      <c r="C37" s="3"/>
      <c r="D37" s="3"/>
      <c r="E37" s="15" t="s">
        <v>68</v>
      </c>
      <c r="F37" s="3">
        <v>50</v>
      </c>
      <c r="G37" s="134">
        <v>0.25</v>
      </c>
      <c r="H37" s="134">
        <v>48</v>
      </c>
      <c r="I37" s="3"/>
      <c r="J37" s="3"/>
      <c r="K37" s="3"/>
      <c r="L37" s="3"/>
      <c r="M37" s="3"/>
      <c r="N37" s="3"/>
      <c r="O37" s="3"/>
      <c r="P37" s="3"/>
    </row>
    <row r="38" spans="1:17" x14ac:dyDescent="0.25">
      <c r="A38" s="3">
        <v>33</v>
      </c>
      <c r="B38" s="3" t="s">
        <v>666</v>
      </c>
      <c r="C38" s="3"/>
      <c r="D38" s="3"/>
      <c r="E38" s="3" t="s">
        <v>31</v>
      </c>
      <c r="F38" s="3">
        <v>100</v>
      </c>
      <c r="G38" s="134"/>
      <c r="H38" s="134"/>
      <c r="I38" s="3"/>
      <c r="J38" s="3"/>
      <c r="K38" s="3"/>
      <c r="L38" s="3"/>
      <c r="M38" s="3"/>
      <c r="N38" s="3"/>
      <c r="O38" s="3"/>
      <c r="P38" s="3"/>
    </row>
    <row r="39" spans="1:17" x14ac:dyDescent="0.25">
      <c r="A39" s="6">
        <v>34</v>
      </c>
      <c r="B39" s="3" t="s">
        <v>667</v>
      </c>
      <c r="C39" s="3"/>
      <c r="D39" s="3"/>
      <c r="E39" s="3"/>
      <c r="F39" s="3"/>
      <c r="G39" s="134">
        <v>3</v>
      </c>
      <c r="H39" s="134">
        <v>48</v>
      </c>
      <c r="I39" s="3"/>
      <c r="J39" s="3"/>
      <c r="K39" s="3"/>
      <c r="L39" s="3"/>
      <c r="M39" s="3"/>
      <c r="N39" s="3"/>
      <c r="O39" s="3"/>
      <c r="P39" s="3"/>
    </row>
    <row r="40" spans="1:17" ht="30" x14ac:dyDescent="0.25">
      <c r="A40" s="3">
        <v>35</v>
      </c>
      <c r="B40" s="3" t="s">
        <v>668</v>
      </c>
      <c r="C40" s="3" t="s">
        <v>376</v>
      </c>
      <c r="D40" s="3">
        <v>20</v>
      </c>
      <c r="E40" s="15" t="s">
        <v>68</v>
      </c>
      <c r="F40" s="3">
        <v>30</v>
      </c>
      <c r="G40" s="134"/>
      <c r="H40" s="134"/>
      <c r="I40" s="3"/>
      <c r="J40" s="3"/>
      <c r="K40" s="3"/>
      <c r="L40" s="3"/>
      <c r="M40" s="3"/>
      <c r="N40" s="3"/>
      <c r="O40" s="3"/>
      <c r="P40" s="3"/>
    </row>
    <row r="41" spans="1:17" ht="30" x14ac:dyDescent="0.25">
      <c r="A41" s="6">
        <v>36</v>
      </c>
      <c r="B41" s="3" t="s">
        <v>669</v>
      </c>
      <c r="C41" s="3" t="s">
        <v>376</v>
      </c>
      <c r="D41" s="3">
        <v>30</v>
      </c>
      <c r="E41" s="15" t="s">
        <v>68</v>
      </c>
      <c r="F41" s="3">
        <v>20</v>
      </c>
      <c r="G41" s="134">
        <v>1</v>
      </c>
      <c r="H41" s="134">
        <v>18</v>
      </c>
      <c r="I41" s="3"/>
      <c r="J41" s="3"/>
      <c r="K41" s="3"/>
      <c r="L41" s="3"/>
      <c r="M41" s="3"/>
      <c r="N41" s="3"/>
      <c r="O41" s="3"/>
      <c r="P41" s="3"/>
    </row>
    <row r="42" spans="1:17" x14ac:dyDescent="0.25">
      <c r="A42" s="3">
        <v>37</v>
      </c>
      <c r="B42" s="3" t="s">
        <v>356</v>
      </c>
      <c r="C42" s="3" t="s">
        <v>376</v>
      </c>
      <c r="D42" s="3">
        <v>20</v>
      </c>
      <c r="E42" s="3"/>
      <c r="F42" s="3"/>
      <c r="G42" s="134"/>
      <c r="H42" s="134"/>
      <c r="I42" s="3"/>
      <c r="J42" s="3"/>
      <c r="K42" s="3"/>
      <c r="L42" s="3"/>
      <c r="M42" s="3"/>
      <c r="N42" s="3"/>
      <c r="O42" s="3"/>
      <c r="P42" s="3"/>
    </row>
    <row r="43" spans="1:17" ht="30" x14ac:dyDescent="0.25">
      <c r="A43" s="6">
        <v>38</v>
      </c>
      <c r="B43" s="3" t="s">
        <v>670</v>
      </c>
      <c r="C43" s="3"/>
      <c r="D43" s="3"/>
      <c r="E43" s="15" t="s">
        <v>68</v>
      </c>
      <c r="F43" s="3">
        <v>50</v>
      </c>
      <c r="G43" s="134">
        <v>2</v>
      </c>
      <c r="H43" s="134">
        <v>36</v>
      </c>
      <c r="I43" s="3"/>
      <c r="J43" s="3"/>
      <c r="K43" s="3"/>
      <c r="L43" s="3"/>
      <c r="M43" s="3">
        <v>1500</v>
      </c>
      <c r="N43" s="3">
        <v>1500</v>
      </c>
      <c r="O43" s="3"/>
      <c r="P43" s="3">
        <v>48</v>
      </c>
    </row>
    <row r="44" spans="1:17" ht="30" x14ac:dyDescent="0.25">
      <c r="A44" s="3">
        <v>39</v>
      </c>
      <c r="B44" s="3" t="s">
        <v>671</v>
      </c>
      <c r="C44" s="3"/>
      <c r="D44" s="3"/>
      <c r="E44" s="15" t="s">
        <v>68</v>
      </c>
      <c r="F44" s="3">
        <v>70</v>
      </c>
      <c r="G44" s="134"/>
      <c r="H44" s="134"/>
      <c r="I44" s="3">
        <v>500</v>
      </c>
      <c r="J44" s="3">
        <v>500</v>
      </c>
      <c r="K44" s="3"/>
      <c r="L44" s="3">
        <v>60</v>
      </c>
      <c r="M44" s="3"/>
      <c r="N44" s="3"/>
      <c r="O44" s="3"/>
      <c r="P44" s="3"/>
    </row>
    <row r="45" spans="1:17" s="47" customFormat="1" x14ac:dyDescent="0.25">
      <c r="A45" s="103">
        <v>40</v>
      </c>
      <c r="B45" s="21" t="s">
        <v>672</v>
      </c>
      <c r="C45" s="21"/>
      <c r="D45" s="21"/>
      <c r="E45" s="21"/>
      <c r="F45" s="21"/>
      <c r="G45" s="134">
        <v>5</v>
      </c>
      <c r="H45" s="135">
        <v>48</v>
      </c>
      <c r="I45" s="21"/>
      <c r="J45" s="21"/>
      <c r="K45" s="21"/>
      <c r="L45" s="21"/>
      <c r="M45" s="21"/>
      <c r="N45" s="21"/>
      <c r="O45" s="21"/>
      <c r="P45" s="21"/>
      <c r="Q45" s="47" t="s">
        <v>1630</v>
      </c>
    </row>
    <row r="46" spans="1:17" ht="30" x14ac:dyDescent="0.25">
      <c r="A46" s="3">
        <v>41</v>
      </c>
      <c r="B46" s="3" t="s">
        <v>674</v>
      </c>
      <c r="C46" s="3" t="s">
        <v>376</v>
      </c>
      <c r="D46" s="3">
        <v>30</v>
      </c>
      <c r="E46" s="15" t="s">
        <v>68</v>
      </c>
      <c r="F46" s="3">
        <v>40</v>
      </c>
      <c r="G46" s="134">
        <v>1</v>
      </c>
      <c r="H46" s="134">
        <v>24</v>
      </c>
      <c r="I46" s="3"/>
      <c r="J46" s="3"/>
      <c r="K46" s="3"/>
      <c r="L46" s="3"/>
      <c r="M46" s="3"/>
      <c r="N46" s="3"/>
      <c r="O46" s="3"/>
      <c r="P46" s="3"/>
    </row>
    <row r="47" spans="1:17" ht="30" x14ac:dyDescent="0.25">
      <c r="A47" s="6">
        <v>42</v>
      </c>
      <c r="B47" s="3" t="s">
        <v>673</v>
      </c>
      <c r="C47" s="3"/>
      <c r="D47" s="3"/>
      <c r="E47" s="15" t="s">
        <v>68</v>
      </c>
      <c r="F47" s="3">
        <v>30</v>
      </c>
      <c r="G47" s="134">
        <v>2</v>
      </c>
      <c r="H47" s="134">
        <v>60</v>
      </c>
      <c r="I47" s="3"/>
      <c r="J47" s="3"/>
      <c r="K47" s="3"/>
      <c r="L47" s="3"/>
      <c r="M47" s="3"/>
      <c r="N47" s="3"/>
      <c r="O47" s="3"/>
      <c r="P47" s="3"/>
    </row>
    <row r="48" spans="1:17" ht="30" x14ac:dyDescent="0.25">
      <c r="A48" s="3">
        <v>43</v>
      </c>
      <c r="B48" s="3" t="s">
        <v>675</v>
      </c>
      <c r="C48" s="3"/>
      <c r="D48" s="3"/>
      <c r="E48" s="15" t="s">
        <v>68</v>
      </c>
      <c r="F48" s="3">
        <v>50</v>
      </c>
      <c r="G48" s="134"/>
      <c r="H48" s="134"/>
      <c r="I48" s="3"/>
      <c r="J48" s="3"/>
      <c r="K48" s="3"/>
      <c r="L48" s="3"/>
      <c r="M48" s="3"/>
      <c r="N48" s="3"/>
      <c r="O48" s="3"/>
      <c r="P48" s="3"/>
    </row>
    <row r="49" spans="1:16" ht="30" x14ac:dyDescent="0.25">
      <c r="A49" s="6">
        <v>44</v>
      </c>
      <c r="B49" s="3" t="s">
        <v>676</v>
      </c>
      <c r="C49" s="3" t="s">
        <v>376</v>
      </c>
      <c r="D49" s="3">
        <v>70</v>
      </c>
      <c r="E49" s="15" t="s">
        <v>68</v>
      </c>
      <c r="F49" s="3">
        <v>50</v>
      </c>
      <c r="G49" s="134"/>
      <c r="H49" s="134"/>
      <c r="I49" s="3"/>
      <c r="J49" s="3"/>
      <c r="K49" s="3"/>
      <c r="L49" s="3"/>
      <c r="M49" s="3"/>
      <c r="N49" s="3"/>
      <c r="O49" s="3"/>
      <c r="P49" s="3"/>
    </row>
    <row r="50" spans="1:16" x14ac:dyDescent="0.25">
      <c r="A50" s="3">
        <v>45</v>
      </c>
      <c r="B50" s="3" t="s">
        <v>677</v>
      </c>
      <c r="C50" s="3" t="s">
        <v>376</v>
      </c>
      <c r="D50" s="3">
        <v>50</v>
      </c>
      <c r="E50" s="3"/>
      <c r="F50" s="3"/>
      <c r="G50" s="134"/>
      <c r="H50" s="134"/>
      <c r="I50" s="3"/>
      <c r="J50" s="3"/>
      <c r="K50" s="3"/>
      <c r="L50" s="3"/>
      <c r="M50" s="3"/>
      <c r="N50" s="3"/>
      <c r="O50" s="3"/>
      <c r="P50" s="3"/>
    </row>
    <row r="51" spans="1:16" x14ac:dyDescent="0.25">
      <c r="A51" s="6">
        <v>46</v>
      </c>
      <c r="B51" s="3" t="s">
        <v>678</v>
      </c>
      <c r="C51" s="3"/>
      <c r="D51" s="3"/>
      <c r="E51" s="3"/>
      <c r="F51" s="3"/>
      <c r="G51" s="134">
        <v>2</v>
      </c>
      <c r="H51" s="134">
        <v>36</v>
      </c>
      <c r="I51" s="3"/>
      <c r="J51" s="3"/>
      <c r="K51" s="3"/>
      <c r="L51" s="3"/>
      <c r="M51" s="3"/>
      <c r="N51" s="3"/>
      <c r="O51" s="3"/>
      <c r="P51" s="3"/>
    </row>
    <row r="52" spans="1:16" ht="30" x14ac:dyDescent="0.25">
      <c r="A52" s="3">
        <v>47</v>
      </c>
      <c r="B52" s="3" t="s">
        <v>664</v>
      </c>
      <c r="C52" s="3"/>
      <c r="D52" s="3"/>
      <c r="E52" s="15" t="s">
        <v>68</v>
      </c>
      <c r="F52" s="3">
        <v>20</v>
      </c>
      <c r="G52" s="134"/>
      <c r="H52" s="134"/>
      <c r="I52" s="3"/>
      <c r="J52" s="3"/>
      <c r="K52" s="3"/>
      <c r="L52" s="3"/>
      <c r="M52" s="3"/>
      <c r="N52" s="3"/>
      <c r="O52" s="3"/>
      <c r="P52" s="3"/>
    </row>
    <row r="53" spans="1:16" ht="30" x14ac:dyDescent="0.25">
      <c r="A53" s="6">
        <v>48</v>
      </c>
      <c r="B53" s="3" t="s">
        <v>679</v>
      </c>
      <c r="C53" s="3" t="s">
        <v>376</v>
      </c>
      <c r="D53" s="3">
        <v>30</v>
      </c>
      <c r="E53" s="15" t="s">
        <v>68</v>
      </c>
      <c r="F53" s="3">
        <v>70</v>
      </c>
      <c r="G53" s="134">
        <v>3</v>
      </c>
      <c r="H53" s="134">
        <v>30</v>
      </c>
      <c r="I53" s="3"/>
      <c r="J53" s="3"/>
      <c r="K53" s="3"/>
      <c r="L53" s="3"/>
      <c r="M53" s="3">
        <v>300</v>
      </c>
      <c r="N53" s="3">
        <v>300</v>
      </c>
      <c r="O53" s="3"/>
      <c r="P53" s="3">
        <v>36</v>
      </c>
    </row>
    <row r="54" spans="1:16" x14ac:dyDescent="0.25">
      <c r="A54" s="3">
        <v>49</v>
      </c>
      <c r="B54" s="3" t="s">
        <v>680</v>
      </c>
      <c r="C54" s="3"/>
      <c r="D54" s="3"/>
      <c r="E54" s="3"/>
      <c r="F54" s="3"/>
      <c r="G54" s="134">
        <v>0.15</v>
      </c>
      <c r="H54" s="134">
        <v>72</v>
      </c>
      <c r="I54" s="3"/>
      <c r="J54" s="3"/>
      <c r="K54" s="3"/>
      <c r="L54" s="3"/>
      <c r="M54" s="3"/>
      <c r="N54" s="3"/>
      <c r="O54" s="3"/>
      <c r="P54" s="3"/>
    </row>
    <row r="55" spans="1:16" x14ac:dyDescent="0.25">
      <c r="A55" s="6">
        <v>50</v>
      </c>
      <c r="B55" s="3" t="s">
        <v>681</v>
      </c>
      <c r="C55" s="3"/>
      <c r="D55" s="3"/>
      <c r="E55" s="3"/>
      <c r="F55" s="3"/>
      <c r="G55" s="134">
        <v>5</v>
      </c>
      <c r="H55" s="134">
        <v>48</v>
      </c>
      <c r="I55" s="3"/>
      <c r="J55" s="3"/>
      <c r="K55" s="3"/>
      <c r="L55" s="3"/>
      <c r="M55" s="3"/>
      <c r="N55" s="3"/>
      <c r="O55" s="3"/>
      <c r="P55" s="3"/>
    </row>
    <row r="56" spans="1:16" x14ac:dyDescent="0.25">
      <c r="A56" s="3">
        <v>51</v>
      </c>
      <c r="B56" s="3" t="s">
        <v>682</v>
      </c>
      <c r="C56" s="3"/>
      <c r="D56" s="3"/>
      <c r="E56" s="3"/>
      <c r="F56" s="3"/>
      <c r="G56" s="134">
        <v>3</v>
      </c>
      <c r="H56" s="134">
        <v>48</v>
      </c>
      <c r="I56" s="3"/>
      <c r="J56" s="3"/>
      <c r="K56" s="3"/>
      <c r="L56" s="3"/>
      <c r="M56" s="3"/>
      <c r="N56" s="3"/>
      <c r="O56" s="3"/>
      <c r="P56" s="3"/>
    </row>
    <row r="57" spans="1:16" ht="30" x14ac:dyDescent="0.25">
      <c r="A57" s="6">
        <v>52</v>
      </c>
      <c r="B57" s="3" t="s">
        <v>683</v>
      </c>
      <c r="C57" s="3" t="s">
        <v>376</v>
      </c>
      <c r="D57" s="3">
        <v>40</v>
      </c>
      <c r="E57" s="15" t="s">
        <v>68</v>
      </c>
      <c r="F57" s="3">
        <v>70</v>
      </c>
      <c r="G57" s="134">
        <v>12</v>
      </c>
      <c r="H57" s="134">
        <v>30</v>
      </c>
      <c r="I57" s="3"/>
      <c r="J57" s="3"/>
      <c r="K57" s="3"/>
      <c r="L57" s="3"/>
      <c r="M57" s="3"/>
      <c r="N57" s="3"/>
      <c r="O57" s="3"/>
      <c r="P57" s="3"/>
    </row>
    <row r="58" spans="1:16" x14ac:dyDescent="0.25">
      <c r="A58" s="3">
        <v>53</v>
      </c>
      <c r="B58" s="3" t="s">
        <v>684</v>
      </c>
      <c r="C58" s="3"/>
      <c r="D58" s="3"/>
      <c r="E58" s="3"/>
      <c r="F58" s="3"/>
      <c r="G58" s="134">
        <v>1.3</v>
      </c>
      <c r="H58" s="134">
        <v>36</v>
      </c>
      <c r="I58" s="3"/>
      <c r="J58" s="3"/>
      <c r="K58" s="3"/>
      <c r="L58" s="3"/>
      <c r="M58" s="3"/>
      <c r="N58" s="3"/>
      <c r="O58" s="3"/>
      <c r="P58" s="3"/>
    </row>
    <row r="59" spans="1:16" x14ac:dyDescent="0.25">
      <c r="A59" s="6">
        <v>54</v>
      </c>
      <c r="B59" s="3" t="s">
        <v>685</v>
      </c>
      <c r="C59" s="3"/>
      <c r="D59" s="3"/>
      <c r="E59" s="3"/>
      <c r="F59" s="3"/>
      <c r="G59" s="134">
        <v>3</v>
      </c>
      <c r="H59" s="134">
        <v>24</v>
      </c>
      <c r="I59" s="3"/>
      <c r="J59" s="3"/>
      <c r="K59" s="3"/>
      <c r="L59" s="3"/>
      <c r="M59" s="3"/>
      <c r="N59" s="3"/>
      <c r="O59" s="3"/>
      <c r="P59" s="3"/>
    </row>
    <row r="60" spans="1:16" x14ac:dyDescent="0.25">
      <c r="A60" s="3">
        <v>55</v>
      </c>
      <c r="B60" s="3" t="s">
        <v>686</v>
      </c>
      <c r="C60" s="3"/>
      <c r="D60" s="3"/>
      <c r="E60" s="3" t="s">
        <v>303</v>
      </c>
      <c r="F60" s="3" t="s">
        <v>106</v>
      </c>
      <c r="G60" s="134"/>
      <c r="H60" s="134"/>
      <c r="I60" s="3"/>
      <c r="J60" s="3"/>
      <c r="K60" s="3"/>
      <c r="L60" s="3"/>
      <c r="M60" s="3"/>
      <c r="N60" s="3"/>
      <c r="O60" s="3"/>
      <c r="P60" s="3"/>
    </row>
    <row r="61" spans="1:16" ht="30" x14ac:dyDescent="0.25">
      <c r="A61" s="6">
        <v>56</v>
      </c>
      <c r="B61" s="3" t="s">
        <v>687</v>
      </c>
      <c r="C61" s="3"/>
      <c r="D61" s="3"/>
      <c r="E61" s="15" t="s">
        <v>68</v>
      </c>
      <c r="F61" s="3">
        <v>35</v>
      </c>
      <c r="G61" s="134">
        <v>1</v>
      </c>
      <c r="H61" s="134">
        <v>24</v>
      </c>
      <c r="I61" s="3"/>
      <c r="J61" s="3"/>
      <c r="K61" s="3"/>
      <c r="L61" s="3"/>
      <c r="M61" s="3"/>
      <c r="N61" s="3"/>
      <c r="O61" s="3"/>
      <c r="P61" s="3"/>
    </row>
    <row r="62" spans="1:16" x14ac:dyDescent="0.25">
      <c r="A62" s="3">
        <v>57</v>
      </c>
      <c r="B62" s="3" t="s">
        <v>688</v>
      </c>
      <c r="C62" s="3" t="s">
        <v>376</v>
      </c>
      <c r="D62" s="3">
        <v>20</v>
      </c>
      <c r="E62" s="3"/>
      <c r="F62" s="3"/>
      <c r="G62" s="134">
        <v>1.7</v>
      </c>
      <c r="H62" s="134">
        <v>12</v>
      </c>
      <c r="I62" s="3"/>
      <c r="J62" s="3"/>
      <c r="K62" s="3"/>
      <c r="L62" s="3"/>
      <c r="M62" s="3">
        <v>100</v>
      </c>
      <c r="N62" s="3">
        <v>100</v>
      </c>
      <c r="O62" s="3"/>
      <c r="P62" s="3">
        <v>36</v>
      </c>
    </row>
    <row r="63" spans="1:16" ht="30" x14ac:dyDescent="0.25">
      <c r="A63" s="6">
        <v>58</v>
      </c>
      <c r="B63" s="3" t="s">
        <v>689</v>
      </c>
      <c r="C63" s="3" t="s">
        <v>376</v>
      </c>
      <c r="D63" s="3">
        <v>20</v>
      </c>
      <c r="E63" s="15" t="s">
        <v>68</v>
      </c>
      <c r="F63" s="3">
        <v>70</v>
      </c>
      <c r="G63" s="134">
        <v>4.5</v>
      </c>
      <c r="H63" s="134">
        <v>42</v>
      </c>
      <c r="I63" s="3"/>
      <c r="J63" s="3"/>
      <c r="K63" s="3"/>
      <c r="L63" s="3"/>
      <c r="M63" s="3">
        <v>400</v>
      </c>
      <c r="N63" s="3">
        <v>400</v>
      </c>
      <c r="O63" s="3"/>
      <c r="P63" s="3">
        <v>36</v>
      </c>
    </row>
    <row r="64" spans="1:16" x14ac:dyDescent="0.25">
      <c r="A64" s="3">
        <v>59</v>
      </c>
      <c r="B64" s="3" t="s">
        <v>690</v>
      </c>
      <c r="C64" s="3"/>
      <c r="D64" s="3"/>
      <c r="E64" s="3" t="s">
        <v>303</v>
      </c>
      <c r="F64" s="3" t="s">
        <v>691</v>
      </c>
      <c r="G64" s="134">
        <v>1</v>
      </c>
      <c r="H64" s="134">
        <v>24</v>
      </c>
      <c r="I64" s="3"/>
      <c r="J64" s="3"/>
      <c r="K64" s="3"/>
      <c r="L64" s="3"/>
      <c r="M64" s="3">
        <v>500</v>
      </c>
      <c r="N64" s="3">
        <v>500</v>
      </c>
      <c r="O64" s="3"/>
      <c r="P64" s="3">
        <v>36</v>
      </c>
    </row>
    <row r="65" spans="1:16" ht="30" x14ac:dyDescent="0.25">
      <c r="A65" s="6">
        <v>60</v>
      </c>
      <c r="B65" s="3" t="s">
        <v>692</v>
      </c>
      <c r="C65" s="3" t="s">
        <v>376</v>
      </c>
      <c r="D65" s="3">
        <v>10</v>
      </c>
      <c r="E65" s="15" t="s">
        <v>68</v>
      </c>
      <c r="F65" s="3">
        <v>10</v>
      </c>
      <c r="G65" s="134"/>
      <c r="H65" s="134"/>
      <c r="I65" s="3"/>
      <c r="J65" s="3"/>
      <c r="K65" s="3"/>
      <c r="L65" s="3"/>
      <c r="M65" s="3"/>
      <c r="N65" s="3"/>
      <c r="O65" s="3"/>
      <c r="P65" s="3"/>
    </row>
    <row r="66" spans="1:16" ht="30" x14ac:dyDescent="0.25">
      <c r="A66" s="3">
        <v>61</v>
      </c>
      <c r="B66" s="3" t="s">
        <v>693</v>
      </c>
      <c r="C66" s="3" t="s">
        <v>376</v>
      </c>
      <c r="D66" s="3">
        <v>85</v>
      </c>
      <c r="E66" s="15" t="s">
        <v>68</v>
      </c>
      <c r="F66" s="3">
        <v>50</v>
      </c>
      <c r="G66" s="134"/>
      <c r="H66" s="134"/>
      <c r="I66" s="3"/>
      <c r="J66" s="3"/>
      <c r="K66" s="3"/>
      <c r="L66" s="3"/>
      <c r="M66" s="3"/>
      <c r="N66" s="3"/>
      <c r="O66" s="3"/>
      <c r="P66" s="3"/>
    </row>
    <row r="67" spans="1:16" ht="30" x14ac:dyDescent="0.25">
      <c r="A67" s="6">
        <v>62</v>
      </c>
      <c r="B67" s="3" t="s">
        <v>694</v>
      </c>
      <c r="C67" s="3" t="s">
        <v>376</v>
      </c>
      <c r="D67" s="3">
        <v>30</v>
      </c>
      <c r="E67" s="15" t="s">
        <v>68</v>
      </c>
      <c r="F67" s="3">
        <v>10</v>
      </c>
      <c r="G67" s="134"/>
      <c r="H67" s="134"/>
      <c r="I67" s="3"/>
      <c r="J67" s="3"/>
      <c r="K67" s="3"/>
      <c r="L67" s="3"/>
      <c r="M67" s="3"/>
      <c r="N67" s="3"/>
      <c r="O67" s="3"/>
      <c r="P67" s="3"/>
    </row>
    <row r="68" spans="1:16" ht="30" x14ac:dyDescent="0.25">
      <c r="A68" s="3">
        <v>63</v>
      </c>
      <c r="B68" s="3" t="s">
        <v>695</v>
      </c>
      <c r="C68" s="3" t="s">
        <v>376</v>
      </c>
      <c r="D68" s="3">
        <v>50</v>
      </c>
      <c r="E68" s="15" t="s">
        <v>68</v>
      </c>
      <c r="F68" s="3">
        <v>30</v>
      </c>
      <c r="G68" s="134"/>
      <c r="H68" s="134"/>
      <c r="I68" s="3"/>
      <c r="J68" s="3"/>
      <c r="K68" s="3"/>
      <c r="L68" s="3"/>
      <c r="M68" s="3"/>
      <c r="N68" s="3"/>
      <c r="O68" s="3"/>
      <c r="P68" s="3"/>
    </row>
    <row r="69" spans="1:16" x14ac:dyDescent="0.25">
      <c r="A69" s="6">
        <v>64</v>
      </c>
      <c r="B69" s="3" t="s">
        <v>696</v>
      </c>
      <c r="C69" s="3"/>
      <c r="D69" s="3"/>
      <c r="E69" s="3" t="s">
        <v>581</v>
      </c>
      <c r="F69" s="3">
        <v>80</v>
      </c>
      <c r="G69" s="134"/>
      <c r="H69" s="134"/>
      <c r="I69" s="3"/>
      <c r="J69" s="3"/>
      <c r="K69" s="3"/>
      <c r="L69" s="3"/>
      <c r="M69" s="3"/>
      <c r="N69" s="3"/>
      <c r="O69" s="3"/>
      <c r="P69" s="3"/>
    </row>
    <row r="70" spans="1:16" x14ac:dyDescent="0.25">
      <c r="A70" s="48"/>
      <c r="B70" s="3"/>
      <c r="C70" s="3"/>
      <c r="D70" s="3"/>
      <c r="E70" s="3"/>
      <c r="F70" s="3"/>
      <c r="G70" s="134"/>
      <c r="H70" s="134"/>
      <c r="I70" s="3"/>
      <c r="J70" s="3"/>
      <c r="K70" s="3"/>
      <c r="L70" s="3"/>
      <c r="M70" s="3"/>
      <c r="N70" s="3"/>
      <c r="O70" s="3"/>
      <c r="P70" s="3"/>
    </row>
    <row r="71" spans="1:16" x14ac:dyDescent="0.25">
      <c r="A71" s="48"/>
      <c r="B71" s="3"/>
      <c r="C71" s="3"/>
      <c r="D71" s="3"/>
      <c r="E71" s="3"/>
      <c r="F71" s="3"/>
      <c r="G71" s="134"/>
      <c r="H71" s="134"/>
      <c r="I71" s="3"/>
      <c r="J71" s="3"/>
      <c r="K71" s="3"/>
      <c r="L71" s="3"/>
      <c r="M71" s="3"/>
      <c r="N71" s="3"/>
      <c r="O71" s="3"/>
      <c r="P71" s="3"/>
    </row>
    <row r="72" spans="1:16" x14ac:dyDescent="0.25">
      <c r="A72" s="48"/>
      <c r="B72" s="3"/>
      <c r="C72" s="3"/>
      <c r="D72" s="3"/>
      <c r="E72" s="3"/>
      <c r="F72" s="3"/>
      <c r="G72" s="134"/>
      <c r="H72" s="134"/>
      <c r="I72" s="3"/>
      <c r="J72" s="3"/>
      <c r="K72" s="3"/>
      <c r="L72" s="3"/>
      <c r="M72" s="3"/>
      <c r="N72" s="3"/>
      <c r="O72" s="3"/>
      <c r="P72" s="3"/>
    </row>
    <row r="73" spans="1:16" x14ac:dyDescent="0.25">
      <c r="A73" s="48"/>
      <c r="B73" s="3"/>
      <c r="C73" s="3"/>
      <c r="D73" s="3"/>
      <c r="E73" s="3"/>
      <c r="F73" s="3"/>
      <c r="G73" s="134"/>
      <c r="H73" s="134"/>
      <c r="I73" s="3"/>
      <c r="J73" s="3"/>
      <c r="K73" s="3"/>
      <c r="L73" s="3"/>
      <c r="M73" s="3"/>
      <c r="N73" s="3"/>
      <c r="O73" s="3"/>
      <c r="P73" s="3"/>
    </row>
    <row r="74" spans="1:16" s="61" customFormat="1" ht="14.25" x14ac:dyDescent="0.2">
      <c r="A74" s="14"/>
      <c r="B74" s="72" t="s">
        <v>1368</v>
      </c>
      <c r="C74" s="72"/>
      <c r="D74" s="72"/>
      <c r="E74" s="72"/>
      <c r="F74" s="72"/>
      <c r="G74" s="136">
        <f>SUM(G6:G69)</f>
        <v>103.29</v>
      </c>
      <c r="H74" s="136"/>
      <c r="I74" s="72">
        <f>SUM(I12:I69)</f>
        <v>31000</v>
      </c>
      <c r="J74" s="72">
        <f>SUM(J13:J69)</f>
        <v>31000</v>
      </c>
      <c r="K74" s="72">
        <f>SUM(K13:K69)</f>
        <v>0</v>
      </c>
      <c r="L74" s="72"/>
      <c r="M74" s="72">
        <f>SUM(M12:M69)</f>
        <v>13850</v>
      </c>
      <c r="N74" s="72">
        <f>SUM(N12:N69)</f>
        <v>13850</v>
      </c>
      <c r="O74" s="72">
        <f>SUM(O12:O69)</f>
        <v>0</v>
      </c>
      <c r="P74" s="72"/>
    </row>
    <row r="75" spans="1:16" x14ac:dyDescent="0.25">
      <c r="J75" s="317" t="s">
        <v>1369</v>
      </c>
      <c r="K75" s="317"/>
      <c r="L75" s="317"/>
      <c r="M75" s="317"/>
      <c r="N75" s="317"/>
      <c r="O75" s="317"/>
      <c r="P75" s="317"/>
    </row>
    <row r="76" spans="1:16" x14ac:dyDescent="0.25">
      <c r="A76" s="297" t="s">
        <v>18</v>
      </c>
      <c r="B76" s="297"/>
      <c r="C76" s="297"/>
      <c r="D76" s="297"/>
      <c r="E76" s="297"/>
      <c r="F76" s="297"/>
      <c r="G76" s="297"/>
      <c r="J76" s="297" t="s">
        <v>9</v>
      </c>
      <c r="K76" s="297"/>
      <c r="L76" s="297"/>
      <c r="M76" s="297"/>
      <c r="N76" s="297"/>
      <c r="O76" s="297"/>
      <c r="P76" s="297"/>
    </row>
  </sheetData>
  <autoFilter ref="B1:B76"/>
  <mergeCells count="24">
    <mergeCell ref="A1:G1"/>
    <mergeCell ref="A2:P2"/>
    <mergeCell ref="A3:A5"/>
    <mergeCell ref="B3:B5"/>
    <mergeCell ref="C3:D3"/>
    <mergeCell ref="E3:F3"/>
    <mergeCell ref="G3:H3"/>
    <mergeCell ref="I3:L3"/>
    <mergeCell ref="M3:P3"/>
    <mergeCell ref="C4:C5"/>
    <mergeCell ref="P4:P5"/>
    <mergeCell ref="A76:G76"/>
    <mergeCell ref="J4:K4"/>
    <mergeCell ref="L4:L5"/>
    <mergeCell ref="M4:M5"/>
    <mergeCell ref="N4:O4"/>
    <mergeCell ref="D4:D5"/>
    <mergeCell ref="E4:E5"/>
    <mergeCell ref="F4:F5"/>
    <mergeCell ref="G4:G5"/>
    <mergeCell ref="H4:H5"/>
    <mergeCell ref="I4:I5"/>
    <mergeCell ref="J75:P75"/>
    <mergeCell ref="J76:P76"/>
  </mergeCell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2"/>
  <sheetViews>
    <sheetView topLeftCell="A144" workbookViewId="0">
      <selection activeCell="A3" sqref="A3:XFD156"/>
    </sheetView>
  </sheetViews>
  <sheetFormatPr defaultColWidth="9.140625" defaultRowHeight="15" x14ac:dyDescent="0.25"/>
  <cols>
    <col min="1" max="1" width="5.85546875" style="2" customWidth="1"/>
    <col min="2" max="2" width="22.85546875" style="2" customWidth="1"/>
    <col min="3" max="3" width="12.42578125" style="2" customWidth="1"/>
    <col min="4" max="4" width="9" style="2" customWidth="1"/>
    <col min="5" max="5" width="9.85546875" style="2" customWidth="1"/>
    <col min="6" max="6" width="7.5703125" style="2" customWidth="1"/>
    <col min="7" max="7" width="8.42578125" style="137" customWidth="1"/>
    <col min="8" max="8" width="11.140625" style="137" customWidth="1"/>
    <col min="9" max="9" width="8.42578125" style="2" customWidth="1"/>
    <col min="10" max="10" width="7.28515625" style="2" customWidth="1"/>
    <col min="11" max="11" width="7.42578125" style="2" customWidth="1"/>
    <col min="12" max="12" width="8.42578125" style="2" customWidth="1"/>
    <col min="13" max="13" width="8.140625" style="2" customWidth="1"/>
    <col min="14" max="14" width="9.140625" style="2"/>
    <col min="15" max="15" width="7.42578125" style="2" customWidth="1"/>
    <col min="16" max="16" width="8" style="2" customWidth="1"/>
    <col min="17" max="16384" width="9.140625" style="2"/>
  </cols>
  <sheetData>
    <row r="1" spans="1:16" ht="24" customHeight="1" x14ac:dyDescent="0.25">
      <c r="A1" s="297" t="s">
        <v>317</v>
      </c>
      <c r="B1" s="297"/>
      <c r="C1" s="297"/>
      <c r="D1" s="297"/>
      <c r="E1" s="297"/>
      <c r="F1" s="22"/>
      <c r="G1" s="129"/>
      <c r="H1" s="129"/>
    </row>
    <row r="2" spans="1:16" ht="22.5" customHeight="1" x14ac:dyDescent="0.25">
      <c r="A2" s="46" t="s">
        <v>17</v>
      </c>
      <c r="B2" s="46"/>
      <c r="C2" s="46"/>
      <c r="D2" s="46"/>
      <c r="E2" s="46"/>
      <c r="F2" s="38"/>
      <c r="G2" s="138"/>
      <c r="H2" s="138"/>
      <c r="I2" s="38"/>
      <c r="J2" s="38"/>
      <c r="K2" s="38"/>
      <c r="L2" s="38"/>
      <c r="M2" s="38"/>
      <c r="N2" s="38"/>
      <c r="O2" s="38"/>
      <c r="P2" s="38"/>
    </row>
    <row r="3" spans="1:16" s="1" customFormat="1" ht="141.75" customHeight="1" x14ac:dyDescent="0.25">
      <c r="A3" s="27" t="s">
        <v>0</v>
      </c>
      <c r="B3" s="27" t="s">
        <v>1</v>
      </c>
      <c r="C3" s="32" t="s">
        <v>16</v>
      </c>
      <c r="D3" s="33"/>
      <c r="E3" s="34" t="s">
        <v>20</v>
      </c>
      <c r="F3" s="35"/>
      <c r="G3" s="130" t="s">
        <v>15</v>
      </c>
      <c r="H3" s="131"/>
      <c r="I3" s="25" t="s">
        <v>7</v>
      </c>
      <c r="J3" s="26"/>
      <c r="K3" s="26"/>
      <c r="L3" s="26"/>
      <c r="M3" s="39" t="s">
        <v>8</v>
      </c>
      <c r="N3" s="40"/>
      <c r="O3" s="40"/>
      <c r="P3" s="41"/>
    </row>
    <row r="4" spans="1:16" s="1" customFormat="1" ht="66" customHeight="1" x14ac:dyDescent="0.25">
      <c r="A4" s="28"/>
      <c r="B4" s="28"/>
      <c r="C4" s="36" t="s">
        <v>19</v>
      </c>
      <c r="D4" s="36" t="s">
        <v>13</v>
      </c>
      <c r="E4" s="42" t="s">
        <v>14</v>
      </c>
      <c r="F4" s="36" t="s">
        <v>13</v>
      </c>
      <c r="G4" s="132" t="s">
        <v>6</v>
      </c>
      <c r="H4" s="132" t="s">
        <v>11</v>
      </c>
      <c r="I4" s="23" t="s">
        <v>5</v>
      </c>
      <c r="J4" s="30" t="s">
        <v>2</v>
      </c>
      <c r="K4" s="30"/>
      <c r="L4" s="31" t="s">
        <v>10</v>
      </c>
      <c r="M4" s="23" t="s">
        <v>5</v>
      </c>
      <c r="N4" s="30" t="s">
        <v>2</v>
      </c>
      <c r="O4" s="30"/>
      <c r="P4" s="23" t="s">
        <v>11</v>
      </c>
    </row>
    <row r="5" spans="1:16" s="1" customFormat="1" ht="58.5" customHeight="1" x14ac:dyDescent="0.25">
      <c r="A5" s="29"/>
      <c r="B5" s="29"/>
      <c r="C5" s="37"/>
      <c r="D5" s="37"/>
      <c r="E5" s="37"/>
      <c r="F5" s="37"/>
      <c r="G5" s="133"/>
      <c r="H5" s="133"/>
      <c r="I5" s="24"/>
      <c r="J5" s="31" t="s">
        <v>4</v>
      </c>
      <c r="K5" s="31" t="s">
        <v>3</v>
      </c>
      <c r="L5" s="30"/>
      <c r="M5" s="24"/>
      <c r="N5" s="31" t="s">
        <v>4</v>
      </c>
      <c r="O5" s="31" t="s">
        <v>3</v>
      </c>
      <c r="P5" s="24"/>
    </row>
    <row r="6" spans="1:16" ht="20.25" customHeight="1" x14ac:dyDescent="0.25">
      <c r="A6" s="3">
        <v>1</v>
      </c>
      <c r="B6" s="3" t="s">
        <v>318</v>
      </c>
      <c r="C6" s="3"/>
      <c r="D6" s="3"/>
      <c r="E6" s="15"/>
      <c r="F6" s="3"/>
      <c r="G6" s="134">
        <v>9.4</v>
      </c>
      <c r="H6" s="134">
        <v>40</v>
      </c>
      <c r="I6" s="3"/>
      <c r="J6" s="3"/>
      <c r="K6" s="3"/>
      <c r="L6" s="3"/>
      <c r="M6" s="3"/>
      <c r="N6" s="3"/>
      <c r="O6" s="3"/>
      <c r="P6" s="3"/>
    </row>
    <row r="7" spans="1:16" ht="29.25" customHeight="1" x14ac:dyDescent="0.25">
      <c r="A7" s="6">
        <v>2</v>
      </c>
      <c r="B7" s="3" t="s">
        <v>319</v>
      </c>
      <c r="C7" s="3"/>
      <c r="D7" s="3"/>
      <c r="E7" s="15" t="s">
        <v>320</v>
      </c>
      <c r="F7" s="3">
        <v>80</v>
      </c>
      <c r="G7" s="134">
        <v>2</v>
      </c>
      <c r="H7" s="134">
        <v>48</v>
      </c>
      <c r="I7" s="3"/>
      <c r="J7" s="3"/>
      <c r="K7" s="3"/>
      <c r="L7" s="3"/>
      <c r="M7" s="3">
        <v>100</v>
      </c>
      <c r="N7" s="3">
        <v>100</v>
      </c>
      <c r="O7" s="3"/>
      <c r="P7" s="3">
        <v>60</v>
      </c>
    </row>
    <row r="8" spans="1:16" ht="24.95" customHeight="1" x14ac:dyDescent="0.25">
      <c r="A8" s="3">
        <v>3</v>
      </c>
      <c r="B8" s="3" t="s">
        <v>321</v>
      </c>
      <c r="C8" s="3"/>
      <c r="D8" s="3"/>
      <c r="E8" s="15"/>
      <c r="F8" s="3"/>
      <c r="G8" s="134">
        <v>8.1</v>
      </c>
      <c r="H8" s="134">
        <v>60</v>
      </c>
      <c r="I8" s="3"/>
      <c r="J8" s="3"/>
      <c r="K8" s="3"/>
      <c r="L8" s="3"/>
      <c r="M8" s="3"/>
      <c r="N8" s="3"/>
      <c r="O8" s="3"/>
      <c r="P8" s="3"/>
    </row>
    <row r="9" spans="1:16" ht="30" customHeight="1" x14ac:dyDescent="0.25">
      <c r="A9" s="6">
        <v>4</v>
      </c>
      <c r="B9" s="3" t="s">
        <v>322</v>
      </c>
      <c r="C9" s="3" t="s">
        <v>44</v>
      </c>
      <c r="D9" s="3">
        <v>30</v>
      </c>
      <c r="E9" s="15" t="s">
        <v>68</v>
      </c>
      <c r="F9" s="3">
        <v>50</v>
      </c>
      <c r="G9" s="134">
        <v>1</v>
      </c>
      <c r="H9" s="134">
        <v>24</v>
      </c>
      <c r="I9" s="3"/>
      <c r="J9" s="3"/>
      <c r="K9" s="3"/>
      <c r="L9" s="3"/>
      <c r="M9" s="3">
        <v>500</v>
      </c>
      <c r="N9" s="3">
        <v>500</v>
      </c>
      <c r="O9" s="3"/>
      <c r="P9" s="3">
        <v>84</v>
      </c>
    </row>
    <row r="10" spans="1:16" ht="28.5" customHeight="1" x14ac:dyDescent="0.25">
      <c r="A10" s="3">
        <v>5</v>
      </c>
      <c r="B10" s="3" t="s">
        <v>323</v>
      </c>
      <c r="C10" s="3"/>
      <c r="D10" s="3"/>
      <c r="E10" s="15" t="s">
        <v>68</v>
      </c>
      <c r="F10" s="3">
        <v>40</v>
      </c>
      <c r="G10" s="134">
        <v>3</v>
      </c>
      <c r="H10" s="134">
        <v>36</v>
      </c>
      <c r="I10" s="3"/>
      <c r="J10" s="3"/>
      <c r="K10" s="3"/>
      <c r="L10" s="3"/>
      <c r="M10" s="3"/>
      <c r="N10" s="3"/>
      <c r="O10" s="3"/>
      <c r="P10" s="3"/>
    </row>
    <row r="11" spans="1:16" ht="30" customHeight="1" x14ac:dyDescent="0.25">
      <c r="A11" s="6">
        <v>6</v>
      </c>
      <c r="B11" s="3" t="s">
        <v>324</v>
      </c>
      <c r="C11" s="3"/>
      <c r="D11" s="3"/>
      <c r="E11" s="15"/>
      <c r="F11" s="3"/>
      <c r="G11" s="134">
        <v>1.5</v>
      </c>
      <c r="H11" s="134">
        <v>42</v>
      </c>
      <c r="I11" s="3"/>
      <c r="J11" s="3"/>
      <c r="K11" s="3"/>
      <c r="L11" s="3"/>
      <c r="M11" s="3"/>
      <c r="N11" s="3"/>
      <c r="O11" s="3"/>
      <c r="P11" s="3"/>
    </row>
    <row r="12" spans="1:16" ht="30" customHeight="1" x14ac:dyDescent="0.25">
      <c r="A12" s="3">
        <v>7</v>
      </c>
      <c r="B12" s="3" t="s">
        <v>325</v>
      </c>
      <c r="C12" s="3"/>
      <c r="D12" s="3"/>
      <c r="E12" s="15"/>
      <c r="F12" s="3"/>
      <c r="G12" s="134">
        <v>5</v>
      </c>
      <c r="H12" s="134">
        <v>24</v>
      </c>
      <c r="I12" s="3"/>
      <c r="J12" s="3"/>
      <c r="K12" s="3"/>
      <c r="L12" s="3"/>
      <c r="M12" s="3"/>
      <c r="N12" s="3"/>
      <c r="O12" s="3"/>
      <c r="P12" s="3"/>
    </row>
    <row r="13" spans="1:16" ht="24.95" customHeight="1" x14ac:dyDescent="0.25">
      <c r="A13" s="6">
        <v>8</v>
      </c>
      <c r="B13" s="3" t="s">
        <v>326</v>
      </c>
      <c r="C13" s="3" t="s">
        <v>44</v>
      </c>
      <c r="D13" s="3">
        <v>30</v>
      </c>
      <c r="E13" s="15"/>
      <c r="F13" s="3"/>
      <c r="G13" s="134">
        <v>0.05</v>
      </c>
      <c r="H13" s="134">
        <v>60</v>
      </c>
      <c r="I13" s="3"/>
      <c r="J13" s="3"/>
      <c r="K13" s="3"/>
      <c r="L13" s="3"/>
      <c r="M13" s="3"/>
      <c r="N13" s="3"/>
      <c r="O13" s="3"/>
      <c r="P13" s="3"/>
    </row>
    <row r="14" spans="1:16" ht="24.95" customHeight="1" x14ac:dyDescent="0.25">
      <c r="A14" s="3">
        <v>9</v>
      </c>
      <c r="B14" s="3" t="s">
        <v>327</v>
      </c>
      <c r="C14" s="3"/>
      <c r="D14" s="3"/>
      <c r="E14" s="15"/>
      <c r="F14" s="3"/>
      <c r="G14" s="134">
        <v>2</v>
      </c>
      <c r="H14" s="134">
        <v>48</v>
      </c>
      <c r="I14" s="3"/>
      <c r="J14" s="3"/>
      <c r="K14" s="3"/>
      <c r="L14" s="3"/>
      <c r="M14" s="3"/>
      <c r="N14" s="3"/>
      <c r="O14" s="3"/>
      <c r="P14" s="3"/>
    </row>
    <row r="15" spans="1:16" ht="24.95" customHeight="1" x14ac:dyDescent="0.25">
      <c r="A15" s="6">
        <v>10</v>
      </c>
      <c r="B15" s="3" t="s">
        <v>328</v>
      </c>
      <c r="C15" s="3"/>
      <c r="D15" s="3"/>
      <c r="E15" s="15"/>
      <c r="F15" s="3"/>
      <c r="G15" s="134">
        <v>2</v>
      </c>
      <c r="H15" s="134">
        <v>48</v>
      </c>
      <c r="I15" s="3"/>
      <c r="J15" s="3"/>
      <c r="K15" s="3"/>
      <c r="L15" s="3"/>
      <c r="M15" s="3"/>
      <c r="N15" s="3"/>
      <c r="O15" s="3"/>
      <c r="P15" s="3"/>
    </row>
    <row r="16" spans="1:16" ht="24.95" customHeight="1" x14ac:dyDescent="0.25">
      <c r="A16" s="3">
        <v>11</v>
      </c>
      <c r="B16" s="3" t="s">
        <v>329</v>
      </c>
      <c r="C16" s="3"/>
      <c r="D16" s="3"/>
      <c r="E16" s="15"/>
      <c r="F16" s="3"/>
      <c r="G16" s="134">
        <v>1</v>
      </c>
      <c r="H16" s="134">
        <v>60</v>
      </c>
      <c r="I16" s="3"/>
      <c r="J16" s="3"/>
      <c r="K16" s="3"/>
      <c r="L16" s="3"/>
      <c r="M16" s="3"/>
      <c r="N16" s="3"/>
      <c r="O16" s="3"/>
      <c r="P16" s="3"/>
    </row>
    <row r="17" spans="1:16" ht="26.25" customHeight="1" x14ac:dyDescent="0.25">
      <c r="A17" s="6">
        <v>12</v>
      </c>
      <c r="B17" s="3" t="s">
        <v>330</v>
      </c>
      <c r="C17" s="3"/>
      <c r="D17" s="3"/>
      <c r="E17" s="15"/>
      <c r="F17" s="3"/>
      <c r="G17" s="134">
        <v>2.9</v>
      </c>
      <c r="H17" s="134">
        <v>54</v>
      </c>
      <c r="I17" s="3"/>
      <c r="J17" s="3"/>
      <c r="K17" s="3"/>
      <c r="L17" s="3"/>
      <c r="M17" s="3"/>
      <c r="N17" s="3"/>
      <c r="O17" s="3"/>
      <c r="P17" s="3"/>
    </row>
    <row r="18" spans="1:16" ht="27" customHeight="1" x14ac:dyDescent="0.25">
      <c r="A18" s="3">
        <v>13</v>
      </c>
      <c r="B18" s="3" t="s">
        <v>331</v>
      </c>
      <c r="C18" s="3" t="s">
        <v>23</v>
      </c>
      <c r="D18" s="3">
        <v>10</v>
      </c>
      <c r="E18" s="15"/>
      <c r="F18" s="3"/>
      <c r="G18" s="134">
        <v>1.6</v>
      </c>
      <c r="H18" s="134">
        <v>48</v>
      </c>
      <c r="I18" s="3"/>
      <c r="J18" s="3"/>
      <c r="K18" s="3"/>
      <c r="L18" s="3"/>
      <c r="M18" s="3"/>
      <c r="N18" s="3"/>
      <c r="O18" s="3"/>
      <c r="P18" s="3"/>
    </row>
    <row r="19" spans="1:16" ht="24.95" customHeight="1" x14ac:dyDescent="0.25">
      <c r="A19" s="6">
        <v>14</v>
      </c>
      <c r="B19" s="3" t="s">
        <v>332</v>
      </c>
      <c r="C19" s="3" t="s">
        <v>23</v>
      </c>
      <c r="D19" s="3">
        <v>40</v>
      </c>
      <c r="E19" s="15" t="s">
        <v>333</v>
      </c>
      <c r="F19" s="3">
        <v>50</v>
      </c>
      <c r="G19" s="134">
        <v>1.5</v>
      </c>
      <c r="H19" s="134">
        <v>36</v>
      </c>
      <c r="I19" s="3"/>
      <c r="J19" s="3"/>
      <c r="K19" s="3"/>
      <c r="L19" s="3"/>
      <c r="M19" s="3"/>
      <c r="N19" s="3"/>
      <c r="O19" s="3"/>
      <c r="P19" s="3"/>
    </row>
    <row r="20" spans="1:16" ht="31.5" customHeight="1" x14ac:dyDescent="0.25">
      <c r="A20" s="3">
        <v>15</v>
      </c>
      <c r="B20" s="3" t="s">
        <v>334</v>
      </c>
      <c r="C20" s="3"/>
      <c r="D20" s="3"/>
      <c r="E20" s="15" t="s">
        <v>333</v>
      </c>
      <c r="F20" s="3">
        <v>60</v>
      </c>
      <c r="G20" s="134">
        <v>3</v>
      </c>
      <c r="H20" s="134">
        <v>24</v>
      </c>
      <c r="I20" s="3"/>
      <c r="J20" s="3"/>
      <c r="K20" s="3"/>
      <c r="L20" s="3"/>
      <c r="M20" s="3"/>
      <c r="N20" s="3"/>
      <c r="O20" s="3"/>
      <c r="P20" s="3"/>
    </row>
    <row r="21" spans="1:16" ht="30.75" customHeight="1" x14ac:dyDescent="0.25">
      <c r="A21" s="6">
        <v>16</v>
      </c>
      <c r="B21" s="3" t="s">
        <v>335</v>
      </c>
      <c r="C21" s="3"/>
      <c r="D21" s="3"/>
      <c r="E21" s="15"/>
      <c r="F21" s="3"/>
      <c r="G21" s="134">
        <v>1</v>
      </c>
      <c r="H21" s="134">
        <v>36</v>
      </c>
      <c r="I21" s="3"/>
      <c r="J21" s="3"/>
      <c r="K21" s="3"/>
      <c r="L21" s="3"/>
      <c r="M21" s="3"/>
      <c r="N21" s="3"/>
      <c r="O21" s="3"/>
      <c r="P21" s="3"/>
    </row>
    <row r="22" spans="1:16" ht="24.95" customHeight="1" x14ac:dyDescent="0.25">
      <c r="A22" s="3">
        <v>17</v>
      </c>
      <c r="B22" s="3" t="s">
        <v>336</v>
      </c>
      <c r="C22" s="3"/>
      <c r="D22" s="3"/>
      <c r="E22" s="15" t="s">
        <v>31</v>
      </c>
      <c r="F22" s="3">
        <v>100</v>
      </c>
      <c r="G22" s="134"/>
      <c r="H22" s="134"/>
      <c r="I22" s="3"/>
      <c r="J22" s="3"/>
      <c r="K22" s="3"/>
      <c r="L22" s="3"/>
      <c r="M22" s="3"/>
      <c r="N22" s="3"/>
      <c r="O22" s="3"/>
      <c r="P22" s="3"/>
    </row>
    <row r="23" spans="1:16" ht="24.95" customHeight="1" x14ac:dyDescent="0.25">
      <c r="A23" s="6">
        <v>18</v>
      </c>
      <c r="B23" s="3" t="s">
        <v>337</v>
      </c>
      <c r="C23" s="3"/>
      <c r="D23" s="3"/>
      <c r="E23" s="15" t="s">
        <v>31</v>
      </c>
      <c r="F23" s="3">
        <v>50</v>
      </c>
      <c r="G23" s="134">
        <v>2.5</v>
      </c>
      <c r="H23" s="134">
        <v>48</v>
      </c>
      <c r="I23" s="3"/>
      <c r="J23" s="3"/>
      <c r="K23" s="3"/>
      <c r="L23" s="3"/>
      <c r="M23" s="3">
        <v>70</v>
      </c>
      <c r="N23" s="3">
        <v>70</v>
      </c>
      <c r="O23" s="3"/>
      <c r="P23" s="3">
        <v>180</v>
      </c>
    </row>
    <row r="24" spans="1:16" ht="24.95" customHeight="1" x14ac:dyDescent="0.25">
      <c r="A24" s="3">
        <v>19</v>
      </c>
      <c r="B24" s="3" t="s">
        <v>338</v>
      </c>
      <c r="C24" s="3"/>
      <c r="D24" s="3"/>
      <c r="E24" s="15"/>
      <c r="F24" s="3"/>
      <c r="G24" s="134">
        <v>21</v>
      </c>
      <c r="H24" s="134">
        <v>36</v>
      </c>
      <c r="I24" s="3"/>
      <c r="J24" s="3"/>
      <c r="K24" s="3"/>
      <c r="L24" s="3"/>
      <c r="M24" s="3"/>
      <c r="N24" s="3"/>
      <c r="O24" s="3"/>
      <c r="P24" s="3"/>
    </row>
    <row r="25" spans="1:16" ht="30.75" customHeight="1" x14ac:dyDescent="0.25">
      <c r="A25" s="6">
        <v>20</v>
      </c>
      <c r="B25" s="3" t="s">
        <v>306</v>
      </c>
      <c r="C25" s="3"/>
      <c r="D25" s="3"/>
      <c r="E25" s="15"/>
      <c r="F25" s="3"/>
      <c r="G25" s="134">
        <v>1</v>
      </c>
      <c r="H25" s="134">
        <v>36</v>
      </c>
      <c r="I25" s="3"/>
      <c r="J25" s="3"/>
      <c r="K25" s="3"/>
      <c r="L25" s="3"/>
      <c r="M25" s="3"/>
      <c r="N25" s="3"/>
      <c r="O25" s="3"/>
      <c r="P25" s="3"/>
    </row>
    <row r="26" spans="1:16" ht="29.25" customHeight="1" x14ac:dyDescent="0.25">
      <c r="A26" s="3">
        <v>21</v>
      </c>
      <c r="B26" s="3" t="s">
        <v>339</v>
      </c>
      <c r="C26" s="3" t="s">
        <v>23</v>
      </c>
      <c r="D26" s="3">
        <v>60</v>
      </c>
      <c r="E26" s="15" t="s">
        <v>68</v>
      </c>
      <c r="F26" s="3">
        <v>70</v>
      </c>
      <c r="G26" s="134">
        <v>2.2999999999999998</v>
      </c>
      <c r="H26" s="134">
        <v>18</v>
      </c>
      <c r="I26" s="3">
        <v>1500</v>
      </c>
      <c r="J26" s="3">
        <v>1500</v>
      </c>
      <c r="K26" s="3"/>
      <c r="L26" s="3">
        <v>108</v>
      </c>
      <c r="M26" s="3">
        <v>500</v>
      </c>
      <c r="N26" s="3">
        <v>500</v>
      </c>
      <c r="O26" s="3"/>
      <c r="P26" s="3">
        <v>36</v>
      </c>
    </row>
    <row r="27" spans="1:16" ht="32.25" customHeight="1" x14ac:dyDescent="0.25">
      <c r="A27" s="6">
        <v>22</v>
      </c>
      <c r="B27" s="3" t="s">
        <v>340</v>
      </c>
      <c r="C27" s="3"/>
      <c r="D27" s="3"/>
      <c r="E27" s="15" t="s">
        <v>68</v>
      </c>
      <c r="F27" s="3">
        <v>10</v>
      </c>
      <c r="G27" s="134">
        <v>2.2000000000000002</v>
      </c>
      <c r="H27" s="134">
        <v>36</v>
      </c>
      <c r="I27" s="3">
        <v>300</v>
      </c>
      <c r="J27" s="3">
        <v>300</v>
      </c>
      <c r="K27" s="3"/>
      <c r="L27" s="3">
        <v>60</v>
      </c>
      <c r="M27" s="3">
        <v>250</v>
      </c>
      <c r="N27" s="3">
        <v>250</v>
      </c>
      <c r="O27" s="3"/>
      <c r="P27" s="3">
        <v>36</v>
      </c>
    </row>
    <row r="28" spans="1:16" ht="24.95" customHeight="1" x14ac:dyDescent="0.25">
      <c r="A28" s="3">
        <v>23</v>
      </c>
      <c r="B28" s="3" t="s">
        <v>341</v>
      </c>
      <c r="C28" s="3"/>
      <c r="D28" s="3"/>
      <c r="E28" s="15"/>
      <c r="F28" s="3"/>
      <c r="G28" s="134">
        <v>1.6</v>
      </c>
      <c r="H28" s="134">
        <v>36</v>
      </c>
      <c r="I28" s="3"/>
      <c r="J28" s="3"/>
      <c r="K28" s="3"/>
      <c r="L28" s="3"/>
      <c r="M28" s="3"/>
      <c r="N28" s="3"/>
      <c r="O28" s="3"/>
      <c r="P28" s="3"/>
    </row>
    <row r="29" spans="1:16" ht="24.95" customHeight="1" x14ac:dyDescent="0.25">
      <c r="A29" s="6">
        <v>24</v>
      </c>
      <c r="B29" s="3" t="s">
        <v>342</v>
      </c>
      <c r="C29" s="3"/>
      <c r="D29" s="3"/>
      <c r="E29" s="15" t="s">
        <v>37</v>
      </c>
      <c r="F29" s="3">
        <v>70</v>
      </c>
      <c r="G29" s="134">
        <v>12</v>
      </c>
      <c r="H29" s="134">
        <v>24</v>
      </c>
      <c r="I29" s="3"/>
      <c r="J29" s="3"/>
      <c r="K29" s="3"/>
      <c r="L29" s="3"/>
      <c r="M29" s="3">
        <v>500</v>
      </c>
      <c r="N29" s="3">
        <v>500</v>
      </c>
      <c r="O29" s="3"/>
      <c r="P29" s="3">
        <v>24</v>
      </c>
    </row>
    <row r="30" spans="1:16" ht="24.95" customHeight="1" x14ac:dyDescent="0.25">
      <c r="A30" s="3">
        <v>25</v>
      </c>
      <c r="B30" s="3" t="s">
        <v>343</v>
      </c>
      <c r="C30" s="3"/>
      <c r="D30" s="3"/>
      <c r="E30" s="15"/>
      <c r="F30" s="3"/>
      <c r="G30" s="134">
        <v>0.8</v>
      </c>
      <c r="H30" s="134">
        <v>48</v>
      </c>
      <c r="I30" s="3"/>
      <c r="J30" s="3"/>
      <c r="K30" s="3"/>
      <c r="L30" s="3"/>
      <c r="M30" s="3"/>
      <c r="N30" s="3"/>
      <c r="O30" s="3"/>
      <c r="P30" s="3"/>
    </row>
    <row r="31" spans="1:16" ht="30.75" customHeight="1" x14ac:dyDescent="0.25">
      <c r="A31" s="6">
        <v>26</v>
      </c>
      <c r="B31" s="3" t="s">
        <v>344</v>
      </c>
      <c r="C31" s="3"/>
      <c r="D31" s="3"/>
      <c r="E31" s="15" t="s">
        <v>68</v>
      </c>
      <c r="F31" s="3">
        <v>70</v>
      </c>
      <c r="G31" s="134">
        <v>13</v>
      </c>
      <c r="H31" s="134">
        <v>36</v>
      </c>
      <c r="I31" s="3"/>
      <c r="J31" s="3"/>
      <c r="K31" s="3"/>
      <c r="L31" s="3"/>
      <c r="M31" s="3"/>
      <c r="N31" s="3"/>
      <c r="O31" s="3"/>
      <c r="P31" s="3"/>
    </row>
    <row r="32" spans="1:16" ht="24.95" customHeight="1" x14ac:dyDescent="0.25">
      <c r="A32" s="3">
        <v>27</v>
      </c>
      <c r="B32" s="3" t="s">
        <v>345</v>
      </c>
      <c r="C32" s="3"/>
      <c r="D32" s="3"/>
      <c r="E32" s="15" t="s">
        <v>31</v>
      </c>
      <c r="F32" s="3">
        <v>50</v>
      </c>
      <c r="G32" s="134">
        <v>0.25</v>
      </c>
      <c r="H32" s="134">
        <v>24</v>
      </c>
      <c r="I32" s="3"/>
      <c r="J32" s="3"/>
      <c r="K32" s="3"/>
      <c r="L32" s="3"/>
      <c r="M32" s="3"/>
      <c r="N32" s="3"/>
      <c r="O32" s="3"/>
      <c r="P32" s="3"/>
    </row>
    <row r="33" spans="1:16" ht="24.95" customHeight="1" x14ac:dyDescent="0.25">
      <c r="A33" s="6">
        <v>28</v>
      </c>
      <c r="B33" s="3" t="s">
        <v>346</v>
      </c>
      <c r="C33" s="3" t="s">
        <v>348</v>
      </c>
      <c r="D33" s="3">
        <v>10</v>
      </c>
      <c r="E33" s="15"/>
      <c r="F33" s="3"/>
      <c r="G33" s="134">
        <v>1</v>
      </c>
      <c r="H33" s="134">
        <v>12</v>
      </c>
      <c r="I33" s="3"/>
      <c r="J33" s="3"/>
      <c r="K33" s="3"/>
      <c r="L33" s="3"/>
      <c r="M33" s="3"/>
      <c r="N33" s="3"/>
      <c r="O33" s="3"/>
      <c r="P33" s="3"/>
    </row>
    <row r="34" spans="1:16" ht="28.5" customHeight="1" x14ac:dyDescent="0.25">
      <c r="A34" s="3">
        <v>29</v>
      </c>
      <c r="B34" s="3" t="s">
        <v>347</v>
      </c>
      <c r="C34" s="3" t="s">
        <v>348</v>
      </c>
      <c r="D34" s="3">
        <v>50</v>
      </c>
      <c r="E34" s="15" t="s">
        <v>68</v>
      </c>
      <c r="F34" s="3">
        <v>50</v>
      </c>
      <c r="G34" s="134">
        <v>3</v>
      </c>
      <c r="H34" s="134">
        <v>24</v>
      </c>
      <c r="I34" s="3"/>
      <c r="J34" s="3"/>
      <c r="K34" s="3"/>
      <c r="L34" s="3"/>
      <c r="M34" s="3"/>
      <c r="N34" s="3"/>
      <c r="O34" s="3"/>
      <c r="P34" s="3"/>
    </row>
    <row r="35" spans="1:16" ht="24.95" customHeight="1" x14ac:dyDescent="0.25">
      <c r="A35" s="6">
        <v>30</v>
      </c>
      <c r="B35" s="3" t="s">
        <v>349</v>
      </c>
      <c r="C35" s="3" t="s">
        <v>348</v>
      </c>
      <c r="D35" s="3">
        <v>40</v>
      </c>
      <c r="E35" s="18" t="s">
        <v>31</v>
      </c>
      <c r="F35" s="19">
        <v>100</v>
      </c>
      <c r="G35" s="139">
        <v>0.25</v>
      </c>
      <c r="H35" s="139">
        <v>36</v>
      </c>
      <c r="I35" s="3"/>
      <c r="J35" s="3"/>
      <c r="K35" s="3"/>
      <c r="L35" s="3"/>
      <c r="M35" s="3"/>
      <c r="N35" s="3"/>
      <c r="O35" s="3"/>
      <c r="P35" s="3"/>
    </row>
    <row r="36" spans="1:16" ht="24.95" customHeight="1" x14ac:dyDescent="0.25">
      <c r="A36" s="3">
        <v>31</v>
      </c>
      <c r="B36" s="3" t="s">
        <v>350</v>
      </c>
      <c r="C36" s="3"/>
      <c r="D36" s="3"/>
      <c r="E36" s="20"/>
      <c r="F36" s="20"/>
      <c r="G36" s="140">
        <v>0.7</v>
      </c>
      <c r="H36" s="140">
        <v>84</v>
      </c>
      <c r="I36" s="3"/>
      <c r="J36" s="3"/>
      <c r="K36" s="3"/>
      <c r="L36" s="3"/>
      <c r="M36" s="3"/>
      <c r="N36" s="3"/>
      <c r="O36" s="3"/>
      <c r="P36" s="3"/>
    </row>
    <row r="37" spans="1:16" ht="28.5" customHeight="1" x14ac:dyDescent="0.25">
      <c r="A37" s="6">
        <v>32</v>
      </c>
      <c r="B37" s="3" t="s">
        <v>351</v>
      </c>
      <c r="C37" s="3" t="s">
        <v>348</v>
      </c>
      <c r="D37" s="3">
        <v>50</v>
      </c>
      <c r="E37" s="15" t="s">
        <v>68</v>
      </c>
      <c r="F37" s="3">
        <v>20</v>
      </c>
      <c r="G37" s="134">
        <v>1</v>
      </c>
      <c r="H37" s="134">
        <v>24</v>
      </c>
      <c r="I37" s="3"/>
      <c r="J37" s="3"/>
      <c r="K37" s="3"/>
      <c r="L37" s="3"/>
      <c r="M37" s="3"/>
      <c r="N37" s="3"/>
      <c r="O37" s="3"/>
      <c r="P37" s="3"/>
    </row>
    <row r="38" spans="1:16" ht="27.75" customHeight="1" x14ac:dyDescent="0.25">
      <c r="A38" s="3">
        <v>33</v>
      </c>
      <c r="B38" s="3" t="s">
        <v>352</v>
      </c>
      <c r="C38" s="3"/>
      <c r="D38" s="3"/>
      <c r="E38" s="15"/>
      <c r="F38" s="3"/>
      <c r="G38" s="134">
        <v>1</v>
      </c>
      <c r="H38" s="134">
        <v>40</v>
      </c>
      <c r="I38" s="3"/>
      <c r="J38" s="3"/>
      <c r="K38" s="3"/>
      <c r="L38" s="3"/>
      <c r="M38" s="3"/>
      <c r="N38" s="3"/>
      <c r="O38" s="3"/>
      <c r="P38" s="3"/>
    </row>
    <row r="39" spans="1:16" ht="27" customHeight="1" x14ac:dyDescent="0.25">
      <c r="A39" s="6">
        <v>34</v>
      </c>
      <c r="B39" s="3" t="s">
        <v>353</v>
      </c>
      <c r="C39" s="3" t="s">
        <v>348</v>
      </c>
      <c r="D39" s="3">
        <v>15</v>
      </c>
      <c r="E39" s="15" t="s">
        <v>68</v>
      </c>
      <c r="F39" s="3">
        <v>30</v>
      </c>
      <c r="G39" s="134">
        <v>3.5</v>
      </c>
      <c r="H39" s="134">
        <v>36</v>
      </c>
      <c r="I39" s="3">
        <v>500</v>
      </c>
      <c r="J39" s="3">
        <v>500</v>
      </c>
      <c r="K39" s="3"/>
      <c r="L39" s="3">
        <v>90</v>
      </c>
      <c r="M39" s="3"/>
      <c r="N39" s="3"/>
      <c r="O39" s="3"/>
      <c r="P39" s="3"/>
    </row>
    <row r="40" spans="1:16" ht="24.95" customHeight="1" x14ac:dyDescent="0.25">
      <c r="A40" s="3">
        <v>35</v>
      </c>
      <c r="B40" s="3" t="s">
        <v>354</v>
      </c>
      <c r="C40" s="3"/>
      <c r="D40" s="3"/>
      <c r="E40" s="15"/>
      <c r="F40" s="3"/>
      <c r="G40" s="134">
        <v>20.5</v>
      </c>
      <c r="H40" s="134">
        <v>48</v>
      </c>
      <c r="I40" s="3"/>
      <c r="J40" s="3"/>
      <c r="K40" s="3"/>
      <c r="L40" s="3"/>
      <c r="M40" s="3"/>
      <c r="N40" s="3"/>
      <c r="O40" s="3"/>
      <c r="P40" s="3"/>
    </row>
    <row r="41" spans="1:16" ht="30.75" customHeight="1" x14ac:dyDescent="0.25">
      <c r="A41" s="6">
        <v>36</v>
      </c>
      <c r="B41" s="3" t="s">
        <v>355</v>
      </c>
      <c r="C41" s="3"/>
      <c r="D41" s="3"/>
      <c r="E41" s="15" t="s">
        <v>68</v>
      </c>
      <c r="F41" s="3">
        <v>50</v>
      </c>
      <c r="G41" s="134">
        <v>5</v>
      </c>
      <c r="H41" s="134">
        <v>40</v>
      </c>
      <c r="I41" s="3"/>
      <c r="J41" s="3"/>
      <c r="K41" s="3"/>
      <c r="L41" s="3"/>
      <c r="M41" s="3"/>
      <c r="N41" s="3"/>
      <c r="O41" s="3"/>
      <c r="P41" s="3"/>
    </row>
    <row r="42" spans="1:16" ht="30.75" customHeight="1" x14ac:dyDescent="0.25">
      <c r="A42" s="3">
        <v>37</v>
      </c>
      <c r="B42" s="3" t="s">
        <v>356</v>
      </c>
      <c r="C42" s="3"/>
      <c r="D42" s="3"/>
      <c r="E42" s="15" t="s">
        <v>68</v>
      </c>
      <c r="F42" s="3">
        <v>60</v>
      </c>
      <c r="G42" s="134"/>
      <c r="H42" s="134"/>
      <c r="I42" s="3"/>
      <c r="J42" s="3"/>
      <c r="K42" s="3"/>
      <c r="L42" s="3"/>
      <c r="M42" s="3">
        <v>76</v>
      </c>
      <c r="N42" s="3">
        <v>76</v>
      </c>
      <c r="O42" s="3"/>
      <c r="P42" s="3">
        <v>120</v>
      </c>
    </row>
    <row r="43" spans="1:16" ht="24.95" customHeight="1" x14ac:dyDescent="0.25">
      <c r="A43" s="6">
        <v>38</v>
      </c>
      <c r="B43" s="3" t="s">
        <v>357</v>
      </c>
      <c r="C43" s="3" t="s">
        <v>348</v>
      </c>
      <c r="D43" s="3">
        <v>20</v>
      </c>
      <c r="E43" s="15"/>
      <c r="F43" s="3"/>
      <c r="G43" s="134">
        <v>8</v>
      </c>
      <c r="H43" s="134">
        <v>24</v>
      </c>
      <c r="I43" s="3"/>
      <c r="J43" s="3"/>
      <c r="K43" s="3"/>
      <c r="L43" s="3"/>
      <c r="M43" s="3"/>
      <c r="N43" s="3"/>
      <c r="O43" s="3"/>
      <c r="P43" s="3"/>
    </row>
    <row r="44" spans="1:16" ht="27" customHeight="1" x14ac:dyDescent="0.25">
      <c r="A44" s="3">
        <v>39</v>
      </c>
      <c r="B44" s="3" t="s">
        <v>358</v>
      </c>
      <c r="C44" s="3" t="s">
        <v>348</v>
      </c>
      <c r="D44" s="3">
        <v>40</v>
      </c>
      <c r="E44" s="15" t="s">
        <v>68</v>
      </c>
      <c r="F44" s="3">
        <v>80</v>
      </c>
      <c r="G44" s="134"/>
      <c r="H44" s="134"/>
      <c r="I44" s="3"/>
      <c r="J44" s="3"/>
      <c r="K44" s="3"/>
      <c r="L44" s="3"/>
      <c r="M44" s="3">
        <v>50</v>
      </c>
      <c r="N44" s="3">
        <v>50</v>
      </c>
      <c r="O44" s="3"/>
      <c r="P44" s="3">
        <v>60</v>
      </c>
    </row>
    <row r="45" spans="1:16" ht="32.25" customHeight="1" x14ac:dyDescent="0.25">
      <c r="A45" s="6">
        <v>40</v>
      </c>
      <c r="B45" s="3" t="s">
        <v>359</v>
      </c>
      <c r="C45" s="3"/>
      <c r="D45" s="3"/>
      <c r="E45" s="15"/>
      <c r="F45" s="3"/>
      <c r="G45" s="134">
        <v>0.17</v>
      </c>
      <c r="H45" s="134">
        <v>40</v>
      </c>
      <c r="I45" s="3"/>
      <c r="J45" s="3"/>
      <c r="K45" s="3"/>
      <c r="L45" s="3"/>
      <c r="M45" s="3"/>
      <c r="N45" s="3"/>
      <c r="O45" s="3"/>
      <c r="P45" s="3"/>
    </row>
    <row r="46" spans="1:16" ht="30" customHeight="1" x14ac:dyDescent="0.25">
      <c r="A46" s="3">
        <v>41</v>
      </c>
      <c r="B46" s="3" t="s">
        <v>360</v>
      </c>
      <c r="C46" s="3"/>
      <c r="D46" s="3"/>
      <c r="E46" s="15"/>
      <c r="F46" s="3"/>
      <c r="G46" s="134">
        <v>3</v>
      </c>
      <c r="H46" s="134">
        <v>22</v>
      </c>
      <c r="I46" s="3"/>
      <c r="J46" s="3"/>
      <c r="K46" s="3"/>
      <c r="L46" s="3"/>
      <c r="M46" s="3"/>
      <c r="N46" s="3"/>
      <c r="O46" s="3"/>
      <c r="P46" s="3"/>
    </row>
    <row r="47" spans="1:16" ht="24.95" customHeight="1" x14ac:dyDescent="0.25">
      <c r="A47" s="6">
        <v>42</v>
      </c>
      <c r="B47" s="3" t="s">
        <v>361</v>
      </c>
      <c r="C47" s="3"/>
      <c r="D47" s="3"/>
      <c r="E47" s="15" t="s">
        <v>362</v>
      </c>
      <c r="F47" s="3">
        <v>40</v>
      </c>
      <c r="G47" s="134">
        <v>8</v>
      </c>
      <c r="H47" s="134">
        <v>48</v>
      </c>
      <c r="I47" s="3"/>
      <c r="J47" s="3"/>
      <c r="K47" s="3"/>
      <c r="L47" s="3"/>
      <c r="M47" s="3"/>
      <c r="N47" s="3"/>
      <c r="O47" s="3"/>
      <c r="P47" s="3"/>
    </row>
    <row r="48" spans="1:16" ht="32.25" customHeight="1" x14ac:dyDescent="0.25">
      <c r="A48" s="3">
        <v>43</v>
      </c>
      <c r="B48" s="3" t="s">
        <v>363</v>
      </c>
      <c r="C48" s="3"/>
      <c r="D48" s="3"/>
      <c r="E48" s="15"/>
      <c r="F48" s="3"/>
      <c r="G48" s="134">
        <v>4</v>
      </c>
      <c r="H48" s="134">
        <v>48</v>
      </c>
      <c r="I48" s="3"/>
      <c r="J48" s="3"/>
      <c r="K48" s="3"/>
      <c r="L48" s="3"/>
      <c r="M48" s="3"/>
      <c r="N48" s="3"/>
      <c r="O48" s="3"/>
      <c r="P48" s="3"/>
    </row>
    <row r="49" spans="1:16" ht="30" customHeight="1" x14ac:dyDescent="0.25">
      <c r="A49" s="6">
        <v>44</v>
      </c>
      <c r="B49" s="3" t="s">
        <v>364</v>
      </c>
      <c r="C49" s="3"/>
      <c r="D49" s="3"/>
      <c r="E49" s="15"/>
      <c r="F49" s="3"/>
      <c r="G49" s="134">
        <v>9</v>
      </c>
      <c r="H49" s="134">
        <v>60</v>
      </c>
      <c r="I49" s="3">
        <v>18500</v>
      </c>
      <c r="J49" s="3">
        <v>18500</v>
      </c>
      <c r="K49" s="3"/>
      <c r="L49" s="3">
        <v>75</v>
      </c>
      <c r="M49" s="3"/>
      <c r="N49" s="3"/>
      <c r="O49" s="3"/>
      <c r="P49" s="3"/>
    </row>
    <row r="50" spans="1:16" ht="27.75" customHeight="1" x14ac:dyDescent="0.25">
      <c r="A50" s="3">
        <v>45</v>
      </c>
      <c r="B50" s="3" t="s">
        <v>365</v>
      </c>
      <c r="C50" s="3"/>
      <c r="D50" s="3"/>
      <c r="E50" s="15"/>
      <c r="F50" s="3"/>
      <c r="G50" s="134">
        <v>4</v>
      </c>
      <c r="H50" s="134">
        <v>48</v>
      </c>
      <c r="I50" s="3">
        <v>2000</v>
      </c>
      <c r="J50" s="3">
        <v>2000</v>
      </c>
      <c r="K50" s="3"/>
      <c r="L50" s="3">
        <v>75</v>
      </c>
      <c r="M50" s="3"/>
      <c r="N50" s="3"/>
      <c r="O50" s="3"/>
      <c r="P50" s="3"/>
    </row>
    <row r="51" spans="1:16" ht="33.75" customHeight="1" x14ac:dyDescent="0.25">
      <c r="A51" s="6">
        <v>46</v>
      </c>
      <c r="B51" s="3" t="s">
        <v>366</v>
      </c>
      <c r="C51" s="3"/>
      <c r="D51" s="3"/>
      <c r="E51" s="15"/>
      <c r="F51" s="3"/>
      <c r="G51" s="134">
        <v>1</v>
      </c>
      <c r="H51" s="134">
        <v>48</v>
      </c>
      <c r="I51" s="3"/>
      <c r="J51" s="3"/>
      <c r="K51" s="3"/>
      <c r="L51" s="3"/>
      <c r="M51" s="3"/>
      <c r="N51" s="3"/>
      <c r="O51" s="3"/>
      <c r="P51" s="3"/>
    </row>
    <row r="52" spans="1:16" ht="31.5" customHeight="1" x14ac:dyDescent="0.25">
      <c r="A52" s="3">
        <v>47</v>
      </c>
      <c r="B52" s="3" t="s">
        <v>367</v>
      </c>
      <c r="C52" s="3"/>
      <c r="D52" s="3"/>
      <c r="E52" s="15"/>
      <c r="F52" s="3"/>
      <c r="G52" s="134">
        <v>2.1</v>
      </c>
      <c r="H52" s="134">
        <v>36</v>
      </c>
      <c r="I52" s="3"/>
      <c r="J52" s="3"/>
      <c r="K52" s="3"/>
      <c r="L52" s="3"/>
      <c r="M52" s="3">
        <v>15000</v>
      </c>
      <c r="N52" s="3">
        <v>15000</v>
      </c>
      <c r="O52" s="3"/>
      <c r="P52" s="3">
        <v>480</v>
      </c>
    </row>
    <row r="53" spans="1:16" ht="29.25" customHeight="1" x14ac:dyDescent="0.25">
      <c r="A53" s="6">
        <v>48</v>
      </c>
      <c r="B53" s="3" t="s">
        <v>368</v>
      </c>
      <c r="C53" s="3"/>
      <c r="D53" s="3"/>
      <c r="E53" s="15"/>
      <c r="F53" s="3"/>
      <c r="G53" s="134">
        <v>2</v>
      </c>
      <c r="H53" s="134">
        <v>36</v>
      </c>
      <c r="I53" s="3"/>
      <c r="J53" s="3"/>
      <c r="K53" s="3"/>
      <c r="L53" s="3"/>
      <c r="M53" s="3"/>
      <c r="N53" s="3"/>
      <c r="O53" s="3"/>
      <c r="P53" s="3"/>
    </row>
    <row r="54" spans="1:16" ht="30" customHeight="1" x14ac:dyDescent="0.25">
      <c r="A54" s="3">
        <v>49</v>
      </c>
      <c r="B54" s="3" t="s">
        <v>369</v>
      </c>
      <c r="C54" s="3"/>
      <c r="D54" s="3"/>
      <c r="E54" s="15"/>
      <c r="F54" s="3"/>
      <c r="G54" s="134">
        <v>1.75</v>
      </c>
      <c r="H54" s="134">
        <v>36</v>
      </c>
      <c r="I54" s="3"/>
      <c r="J54" s="3"/>
      <c r="K54" s="3"/>
      <c r="L54" s="3"/>
      <c r="M54" s="3"/>
      <c r="N54" s="3"/>
      <c r="O54" s="3"/>
      <c r="P54" s="3"/>
    </row>
    <row r="55" spans="1:16" ht="24.95" customHeight="1" x14ac:dyDescent="0.25">
      <c r="A55" s="6">
        <v>50</v>
      </c>
      <c r="B55" s="3" t="s">
        <v>370</v>
      </c>
      <c r="C55" s="3"/>
      <c r="D55" s="3"/>
      <c r="E55" s="15"/>
      <c r="F55" s="3"/>
      <c r="G55" s="134">
        <v>6</v>
      </c>
      <c r="H55" s="134">
        <v>48</v>
      </c>
      <c r="I55" s="3"/>
      <c r="J55" s="3"/>
      <c r="K55" s="3"/>
      <c r="L55" s="3"/>
      <c r="M55" s="3"/>
      <c r="N55" s="3"/>
      <c r="O55" s="3"/>
      <c r="P55" s="3"/>
    </row>
    <row r="56" spans="1:16" ht="24.95" customHeight="1" x14ac:dyDescent="0.25">
      <c r="A56" s="3">
        <v>51</v>
      </c>
      <c r="B56" s="3" t="s">
        <v>371</v>
      </c>
      <c r="C56" s="3"/>
      <c r="D56" s="3"/>
      <c r="E56" s="15"/>
      <c r="F56" s="3"/>
      <c r="G56" s="134">
        <v>3.75</v>
      </c>
      <c r="H56" s="134">
        <v>48</v>
      </c>
      <c r="I56" s="3"/>
      <c r="J56" s="3"/>
      <c r="K56" s="3"/>
      <c r="L56" s="3"/>
      <c r="M56" s="3"/>
      <c r="N56" s="3"/>
      <c r="O56" s="3"/>
      <c r="P56" s="3"/>
    </row>
    <row r="57" spans="1:16" ht="31.5" customHeight="1" x14ac:dyDescent="0.25">
      <c r="A57" s="6">
        <v>52</v>
      </c>
      <c r="B57" s="3" t="s">
        <v>372</v>
      </c>
      <c r="C57" s="3"/>
      <c r="D57" s="3"/>
      <c r="E57" s="15" t="s">
        <v>68</v>
      </c>
      <c r="F57" s="3">
        <v>40</v>
      </c>
      <c r="G57" s="134">
        <v>5</v>
      </c>
      <c r="H57" s="134">
        <v>42</v>
      </c>
      <c r="I57" s="3"/>
      <c r="J57" s="3"/>
      <c r="K57" s="3"/>
      <c r="L57" s="3"/>
      <c r="M57" s="3"/>
      <c r="N57" s="3"/>
      <c r="O57" s="3"/>
      <c r="P57" s="3"/>
    </row>
    <row r="58" spans="1:16" ht="30.75" customHeight="1" x14ac:dyDescent="0.25">
      <c r="A58" s="3">
        <v>53</v>
      </c>
      <c r="B58" s="3" t="s">
        <v>373</v>
      </c>
      <c r="C58" s="3" t="s">
        <v>348</v>
      </c>
      <c r="D58" s="3">
        <v>50</v>
      </c>
      <c r="E58" s="15"/>
      <c r="F58" s="3"/>
      <c r="G58" s="134"/>
      <c r="H58" s="134"/>
      <c r="I58" s="3"/>
      <c r="J58" s="3"/>
      <c r="K58" s="3"/>
      <c r="L58" s="3"/>
      <c r="M58" s="3"/>
      <c r="N58" s="3"/>
      <c r="O58" s="3"/>
      <c r="P58" s="3"/>
    </row>
    <row r="59" spans="1:16" ht="32.25" customHeight="1" x14ac:dyDescent="0.25">
      <c r="A59" s="6">
        <v>54</v>
      </c>
      <c r="B59" s="3" t="s">
        <v>365</v>
      </c>
      <c r="C59" s="3"/>
      <c r="D59" s="3"/>
      <c r="E59" s="15"/>
      <c r="F59" s="3"/>
      <c r="G59" s="134">
        <v>4.5</v>
      </c>
      <c r="H59" s="134">
        <v>24</v>
      </c>
      <c r="I59" s="3"/>
      <c r="J59" s="3"/>
      <c r="K59" s="3"/>
      <c r="L59" s="3"/>
      <c r="M59" s="3"/>
      <c r="N59" s="3"/>
      <c r="O59" s="3"/>
      <c r="P59" s="3"/>
    </row>
    <row r="60" spans="1:16" ht="24.95" customHeight="1" x14ac:dyDescent="0.25">
      <c r="A60" s="3">
        <v>55</v>
      </c>
      <c r="B60" s="3" t="s">
        <v>374</v>
      </c>
      <c r="C60" s="3" t="s">
        <v>44</v>
      </c>
      <c r="D60" s="3">
        <v>10</v>
      </c>
      <c r="E60" s="15" t="s">
        <v>31</v>
      </c>
      <c r="F60" s="3">
        <v>50</v>
      </c>
      <c r="G60" s="134">
        <v>13</v>
      </c>
      <c r="H60" s="134">
        <v>32</v>
      </c>
      <c r="I60" s="3"/>
      <c r="J60" s="3"/>
      <c r="K60" s="3"/>
      <c r="L60" s="3"/>
      <c r="M60" s="3">
        <v>200</v>
      </c>
      <c r="N60" s="3">
        <v>200</v>
      </c>
      <c r="O60" s="3"/>
      <c r="P60" s="3">
        <v>180</v>
      </c>
    </row>
    <row r="61" spans="1:16" ht="28.5" customHeight="1" x14ac:dyDescent="0.25">
      <c r="A61" s="6">
        <v>56</v>
      </c>
      <c r="B61" s="3" t="s">
        <v>375</v>
      </c>
      <c r="C61" s="3" t="s">
        <v>376</v>
      </c>
      <c r="D61" s="3">
        <v>20</v>
      </c>
      <c r="E61" s="15" t="s">
        <v>68</v>
      </c>
      <c r="F61" s="3">
        <v>90</v>
      </c>
      <c r="G61" s="134">
        <v>14.6</v>
      </c>
      <c r="H61" s="134">
        <v>48</v>
      </c>
      <c r="I61" s="3"/>
      <c r="J61" s="3"/>
      <c r="K61" s="3"/>
      <c r="L61" s="3"/>
      <c r="M61" s="3">
        <v>500</v>
      </c>
      <c r="N61" s="3">
        <v>500</v>
      </c>
      <c r="O61" s="3"/>
      <c r="P61" s="3">
        <v>120</v>
      </c>
    </row>
    <row r="62" spans="1:16" ht="32.25" customHeight="1" x14ac:dyDescent="0.25">
      <c r="A62" s="3">
        <v>57</v>
      </c>
      <c r="B62" s="3" t="s">
        <v>377</v>
      </c>
      <c r="C62" s="3" t="s">
        <v>376</v>
      </c>
      <c r="D62" s="3">
        <v>50</v>
      </c>
      <c r="E62" s="15" t="s">
        <v>303</v>
      </c>
      <c r="F62" s="3">
        <v>25</v>
      </c>
      <c r="G62" s="134">
        <v>1.05</v>
      </c>
      <c r="H62" s="134">
        <v>36</v>
      </c>
      <c r="I62" s="3">
        <v>1100</v>
      </c>
      <c r="J62" s="3">
        <v>1100</v>
      </c>
      <c r="K62" s="3"/>
      <c r="L62" s="3">
        <v>30</v>
      </c>
      <c r="M62" s="3">
        <v>1500</v>
      </c>
      <c r="N62" s="3">
        <v>1500</v>
      </c>
      <c r="O62" s="3"/>
      <c r="P62" s="3">
        <v>48</v>
      </c>
    </row>
    <row r="63" spans="1:16" ht="24.95" customHeight="1" x14ac:dyDescent="0.25">
      <c r="A63" s="6">
        <v>58</v>
      </c>
      <c r="B63" s="3" t="s">
        <v>378</v>
      </c>
      <c r="C63" s="3" t="s">
        <v>376</v>
      </c>
      <c r="D63" s="3">
        <v>30</v>
      </c>
      <c r="E63" s="15" t="s">
        <v>161</v>
      </c>
      <c r="F63" s="3">
        <v>100</v>
      </c>
      <c r="G63" s="134">
        <v>2</v>
      </c>
      <c r="H63" s="134">
        <v>24</v>
      </c>
      <c r="I63" s="3"/>
      <c r="J63" s="3"/>
      <c r="K63" s="3"/>
      <c r="L63" s="3"/>
      <c r="M63" s="3"/>
      <c r="N63" s="3"/>
      <c r="O63" s="3"/>
      <c r="P63" s="3"/>
    </row>
    <row r="64" spans="1:16" ht="24.95" customHeight="1" x14ac:dyDescent="0.25">
      <c r="A64" s="3">
        <v>59</v>
      </c>
      <c r="B64" s="3" t="s">
        <v>379</v>
      </c>
      <c r="C64" s="3"/>
      <c r="D64" s="3"/>
      <c r="E64" s="15"/>
      <c r="F64" s="3"/>
      <c r="G64" s="134">
        <v>3</v>
      </c>
      <c r="H64" s="134">
        <v>36</v>
      </c>
      <c r="I64" s="3"/>
      <c r="J64" s="3"/>
      <c r="K64" s="3"/>
      <c r="L64" s="3"/>
      <c r="M64" s="3"/>
      <c r="N64" s="3"/>
      <c r="O64" s="3"/>
      <c r="P64" s="3"/>
    </row>
    <row r="65" spans="1:16" ht="31.5" customHeight="1" x14ac:dyDescent="0.25">
      <c r="A65" s="6">
        <v>60</v>
      </c>
      <c r="B65" s="3" t="s">
        <v>380</v>
      </c>
      <c r="C65" s="3" t="s">
        <v>23</v>
      </c>
      <c r="D65" s="3">
        <v>50</v>
      </c>
      <c r="E65" s="15" t="s">
        <v>68</v>
      </c>
      <c r="F65" s="3">
        <v>70</v>
      </c>
      <c r="G65" s="134">
        <v>2</v>
      </c>
      <c r="H65" s="134">
        <v>32</v>
      </c>
      <c r="I65" s="3">
        <v>2000</v>
      </c>
      <c r="J65" s="3">
        <v>2000</v>
      </c>
      <c r="K65" s="3"/>
      <c r="L65" s="3">
        <v>240</v>
      </c>
      <c r="M65" s="3">
        <v>300</v>
      </c>
      <c r="N65" s="3">
        <v>300</v>
      </c>
      <c r="O65" s="3"/>
      <c r="P65" s="3">
        <v>540</v>
      </c>
    </row>
    <row r="66" spans="1:16" ht="24.95" customHeight="1" x14ac:dyDescent="0.25">
      <c r="A66" s="3">
        <v>61</v>
      </c>
      <c r="B66" s="21" t="s">
        <v>381</v>
      </c>
      <c r="C66" s="3"/>
      <c r="D66" s="3"/>
      <c r="E66" s="15"/>
      <c r="F66" s="3"/>
      <c r="G66" s="134"/>
      <c r="H66" s="134"/>
      <c r="I66" s="3"/>
      <c r="J66" s="3"/>
      <c r="K66" s="3"/>
      <c r="L66" s="3"/>
      <c r="M66" s="3"/>
      <c r="N66" s="3"/>
      <c r="O66" s="3"/>
      <c r="P66" s="3"/>
    </row>
    <row r="67" spans="1:16" ht="31.5" customHeight="1" x14ac:dyDescent="0.25">
      <c r="A67" s="6">
        <v>62</v>
      </c>
      <c r="B67" s="3" t="s">
        <v>382</v>
      </c>
      <c r="C67" s="3"/>
      <c r="D67" s="3"/>
      <c r="E67" s="15"/>
      <c r="F67" s="3"/>
      <c r="G67" s="134">
        <v>3.5</v>
      </c>
      <c r="H67" s="134">
        <v>48</v>
      </c>
      <c r="I67" s="3"/>
      <c r="J67" s="3"/>
      <c r="K67" s="3"/>
      <c r="L67" s="3"/>
      <c r="M67" s="3"/>
      <c r="N67" s="3"/>
      <c r="O67" s="3"/>
      <c r="P67" s="3"/>
    </row>
    <row r="68" spans="1:16" ht="24.95" customHeight="1" x14ac:dyDescent="0.25">
      <c r="A68" s="3">
        <v>63</v>
      </c>
      <c r="B68" s="3" t="s">
        <v>383</v>
      </c>
      <c r="C68" s="3"/>
      <c r="D68" s="3"/>
      <c r="E68" s="15" t="s">
        <v>384</v>
      </c>
      <c r="F68" s="3">
        <v>100</v>
      </c>
      <c r="G68" s="134">
        <v>10</v>
      </c>
      <c r="H68" s="134">
        <v>36</v>
      </c>
      <c r="I68" s="3"/>
      <c r="J68" s="3"/>
      <c r="K68" s="3"/>
      <c r="L68" s="3"/>
      <c r="M68" s="3"/>
      <c r="N68" s="3"/>
      <c r="O68" s="3"/>
      <c r="P68" s="3"/>
    </row>
    <row r="69" spans="1:16" ht="31.5" customHeight="1" x14ac:dyDescent="0.25">
      <c r="A69" s="6">
        <v>64</v>
      </c>
      <c r="B69" s="3" t="s">
        <v>385</v>
      </c>
      <c r="C69" s="3"/>
      <c r="D69" s="3"/>
      <c r="E69" s="15" t="s">
        <v>31</v>
      </c>
      <c r="F69" s="3">
        <v>50</v>
      </c>
      <c r="G69" s="134"/>
      <c r="H69" s="134"/>
      <c r="I69" s="3"/>
      <c r="J69" s="3"/>
      <c r="K69" s="3"/>
      <c r="L69" s="3"/>
      <c r="M69" s="3"/>
      <c r="N69" s="3"/>
      <c r="O69" s="3"/>
      <c r="P69" s="3"/>
    </row>
    <row r="70" spans="1:16" ht="24.95" customHeight="1" x14ac:dyDescent="0.25">
      <c r="A70" s="3">
        <v>65</v>
      </c>
      <c r="B70" s="3" t="s">
        <v>386</v>
      </c>
      <c r="C70" s="3"/>
      <c r="D70" s="3"/>
      <c r="E70" s="15"/>
      <c r="F70" s="3"/>
      <c r="G70" s="134">
        <v>0.69</v>
      </c>
      <c r="H70" s="134">
        <v>32</v>
      </c>
      <c r="I70" s="3"/>
      <c r="J70" s="3"/>
      <c r="K70" s="3"/>
      <c r="L70" s="3"/>
      <c r="M70" s="3"/>
      <c r="N70" s="3"/>
      <c r="O70" s="3"/>
      <c r="P70" s="3"/>
    </row>
    <row r="71" spans="1:16" ht="24.95" customHeight="1" x14ac:dyDescent="0.25">
      <c r="A71" s="6">
        <v>66</v>
      </c>
      <c r="B71" s="3" t="s">
        <v>387</v>
      </c>
      <c r="C71" s="3" t="s">
        <v>23</v>
      </c>
      <c r="D71" s="3">
        <v>50</v>
      </c>
      <c r="E71" s="15" t="s">
        <v>97</v>
      </c>
      <c r="F71" s="3">
        <v>60</v>
      </c>
      <c r="G71" s="134"/>
      <c r="H71" s="134"/>
      <c r="I71" s="3"/>
      <c r="J71" s="3"/>
      <c r="K71" s="3"/>
      <c r="L71" s="3"/>
      <c r="M71" s="3"/>
      <c r="N71" s="3"/>
      <c r="O71" s="3"/>
      <c r="P71" s="3"/>
    </row>
    <row r="72" spans="1:16" ht="24.95" customHeight="1" x14ac:dyDescent="0.25">
      <c r="A72" s="3">
        <v>67</v>
      </c>
      <c r="B72" s="3" t="s">
        <v>388</v>
      </c>
      <c r="C72" s="3" t="s">
        <v>376</v>
      </c>
      <c r="D72" s="3">
        <v>20</v>
      </c>
      <c r="E72" s="15"/>
      <c r="F72" s="3"/>
      <c r="G72" s="134">
        <v>4</v>
      </c>
      <c r="H72" s="134">
        <v>36</v>
      </c>
      <c r="I72" s="3"/>
      <c r="J72" s="3"/>
      <c r="K72" s="3"/>
      <c r="L72" s="3"/>
      <c r="M72" s="3"/>
      <c r="N72" s="3"/>
      <c r="O72" s="3"/>
      <c r="P72" s="3"/>
    </row>
    <row r="73" spans="1:16" ht="24.95" customHeight="1" x14ac:dyDescent="0.25">
      <c r="A73" s="6">
        <v>68</v>
      </c>
      <c r="B73" s="3" t="s">
        <v>191</v>
      </c>
      <c r="C73" s="3"/>
      <c r="D73" s="3"/>
      <c r="E73" s="15"/>
      <c r="F73" s="3"/>
      <c r="G73" s="134">
        <v>2</v>
      </c>
      <c r="H73" s="134">
        <v>36</v>
      </c>
      <c r="I73" s="3"/>
      <c r="J73" s="3"/>
      <c r="K73" s="3"/>
      <c r="L73" s="3"/>
      <c r="M73" s="3"/>
      <c r="N73" s="3"/>
      <c r="O73" s="3"/>
      <c r="P73" s="3"/>
    </row>
    <row r="74" spans="1:16" ht="31.5" customHeight="1" x14ac:dyDescent="0.25">
      <c r="A74" s="3">
        <v>69</v>
      </c>
      <c r="B74" s="3" t="s">
        <v>67</v>
      </c>
      <c r="C74" s="3"/>
      <c r="D74" s="3"/>
      <c r="E74" s="15"/>
      <c r="F74" s="3"/>
      <c r="G74" s="134">
        <v>1</v>
      </c>
      <c r="H74" s="134">
        <v>36</v>
      </c>
      <c r="I74" s="3"/>
      <c r="J74" s="3"/>
      <c r="K74" s="3"/>
      <c r="L74" s="3"/>
      <c r="M74" s="3"/>
      <c r="N74" s="3"/>
      <c r="O74" s="3"/>
      <c r="P74" s="3"/>
    </row>
    <row r="75" spans="1:16" ht="24.95" customHeight="1" x14ac:dyDescent="0.25">
      <c r="A75" s="6">
        <v>70</v>
      </c>
      <c r="B75" s="3" t="s">
        <v>389</v>
      </c>
      <c r="C75" s="3"/>
      <c r="D75" s="3"/>
      <c r="E75" s="15"/>
      <c r="F75" s="3"/>
      <c r="G75" s="134">
        <v>1</v>
      </c>
      <c r="H75" s="134">
        <v>12</v>
      </c>
      <c r="I75" s="3"/>
      <c r="J75" s="3"/>
      <c r="K75" s="3"/>
      <c r="L75" s="3"/>
      <c r="M75" s="3"/>
      <c r="N75" s="3"/>
      <c r="O75" s="3"/>
      <c r="P75" s="3"/>
    </row>
    <row r="76" spans="1:16" ht="24.95" customHeight="1" x14ac:dyDescent="0.25">
      <c r="A76" s="3">
        <v>71</v>
      </c>
      <c r="B76" s="3" t="s">
        <v>390</v>
      </c>
      <c r="C76" s="3"/>
      <c r="D76" s="3"/>
      <c r="E76" s="15"/>
      <c r="F76" s="3"/>
      <c r="G76" s="134">
        <v>3</v>
      </c>
      <c r="H76" s="134">
        <v>32</v>
      </c>
      <c r="I76" s="3"/>
      <c r="J76" s="3"/>
      <c r="K76" s="3"/>
      <c r="L76" s="3"/>
      <c r="M76" s="3"/>
      <c r="N76" s="3"/>
      <c r="O76" s="3"/>
      <c r="P76" s="3"/>
    </row>
    <row r="77" spans="1:16" ht="24.95" customHeight="1" x14ac:dyDescent="0.25">
      <c r="A77" s="6">
        <v>72</v>
      </c>
      <c r="B77" s="3" t="s">
        <v>391</v>
      </c>
      <c r="C77" s="3"/>
      <c r="D77" s="3"/>
      <c r="E77" s="15" t="s">
        <v>31</v>
      </c>
      <c r="F77" s="3">
        <v>60</v>
      </c>
      <c r="G77" s="134"/>
      <c r="H77" s="134"/>
      <c r="I77" s="3"/>
      <c r="J77" s="3"/>
      <c r="K77" s="3"/>
      <c r="L77" s="3"/>
      <c r="M77" s="3"/>
      <c r="N77" s="3"/>
      <c r="O77" s="3"/>
      <c r="P77" s="3"/>
    </row>
    <row r="78" spans="1:16" ht="24.95" customHeight="1" x14ac:dyDescent="0.25">
      <c r="A78" s="3">
        <v>73</v>
      </c>
      <c r="B78" s="3" t="s">
        <v>392</v>
      </c>
      <c r="C78" s="3"/>
      <c r="D78" s="3"/>
      <c r="E78" s="15"/>
      <c r="F78" s="3"/>
      <c r="G78" s="134">
        <v>5</v>
      </c>
      <c r="H78" s="134">
        <v>32</v>
      </c>
      <c r="I78" s="3"/>
      <c r="J78" s="3"/>
      <c r="K78" s="3"/>
      <c r="L78" s="3"/>
      <c r="M78" s="3"/>
      <c r="N78" s="3"/>
      <c r="O78" s="3"/>
      <c r="P78" s="3"/>
    </row>
    <row r="79" spans="1:16" ht="24.95" customHeight="1" x14ac:dyDescent="0.25">
      <c r="A79" s="6">
        <v>74</v>
      </c>
      <c r="B79" s="3" t="s">
        <v>393</v>
      </c>
      <c r="C79" s="3"/>
      <c r="D79" s="3"/>
      <c r="E79" s="15"/>
      <c r="F79" s="3"/>
      <c r="G79" s="134">
        <v>6</v>
      </c>
      <c r="H79" s="134">
        <v>36</v>
      </c>
      <c r="I79" s="3"/>
      <c r="J79" s="3"/>
      <c r="K79" s="3"/>
      <c r="L79" s="3"/>
      <c r="M79" s="3">
        <v>1500</v>
      </c>
      <c r="N79" s="3">
        <v>1500</v>
      </c>
      <c r="O79" s="3"/>
      <c r="P79" s="3">
        <v>120</v>
      </c>
    </row>
    <row r="80" spans="1:16" ht="24.95" customHeight="1" x14ac:dyDescent="0.25">
      <c r="A80" s="3">
        <v>75</v>
      </c>
      <c r="B80" s="3" t="s">
        <v>394</v>
      </c>
      <c r="C80" s="3"/>
      <c r="D80" s="3"/>
      <c r="E80" s="15"/>
      <c r="F80" s="3"/>
      <c r="G80" s="134">
        <v>1</v>
      </c>
      <c r="H80" s="134">
        <v>24</v>
      </c>
      <c r="I80" s="3"/>
      <c r="J80" s="3"/>
      <c r="K80" s="3"/>
      <c r="L80" s="3"/>
      <c r="M80" s="3"/>
      <c r="N80" s="3"/>
      <c r="O80" s="3"/>
      <c r="P80" s="3"/>
    </row>
    <row r="81" spans="1:16" ht="32.25" customHeight="1" x14ac:dyDescent="0.25">
      <c r="A81" s="6">
        <v>76</v>
      </c>
      <c r="B81" s="3" t="s">
        <v>395</v>
      </c>
      <c r="C81" s="3"/>
      <c r="D81" s="3"/>
      <c r="E81" s="15" t="s">
        <v>68</v>
      </c>
      <c r="F81" s="3">
        <v>10</v>
      </c>
      <c r="G81" s="134">
        <v>1</v>
      </c>
      <c r="H81" s="134">
        <v>24</v>
      </c>
      <c r="I81" s="3"/>
      <c r="J81" s="3"/>
      <c r="K81" s="3"/>
      <c r="L81" s="3"/>
      <c r="M81" s="3"/>
      <c r="N81" s="3"/>
      <c r="O81" s="3"/>
      <c r="P81" s="3"/>
    </row>
    <row r="82" spans="1:16" ht="27.75" customHeight="1" x14ac:dyDescent="0.25">
      <c r="A82" s="3">
        <v>77</v>
      </c>
      <c r="B82" s="3" t="s">
        <v>396</v>
      </c>
      <c r="C82" s="3"/>
      <c r="D82" s="3"/>
      <c r="E82" s="15" t="s">
        <v>68</v>
      </c>
      <c r="F82" s="3">
        <v>30</v>
      </c>
      <c r="G82" s="134">
        <v>3</v>
      </c>
      <c r="H82" s="134">
        <v>32</v>
      </c>
      <c r="I82" s="3"/>
      <c r="J82" s="3"/>
      <c r="K82" s="3"/>
      <c r="L82" s="3"/>
      <c r="M82" s="3"/>
      <c r="N82" s="3"/>
      <c r="O82" s="3"/>
      <c r="P82" s="3"/>
    </row>
    <row r="83" spans="1:16" ht="24.95" customHeight="1" x14ac:dyDescent="0.25">
      <c r="A83" s="6">
        <v>78</v>
      </c>
      <c r="B83" s="3" t="s">
        <v>397</v>
      </c>
      <c r="C83" s="3" t="s">
        <v>23</v>
      </c>
      <c r="D83" s="3">
        <v>20</v>
      </c>
      <c r="E83" s="15" t="s">
        <v>68</v>
      </c>
      <c r="F83" s="3">
        <v>30</v>
      </c>
      <c r="G83" s="134">
        <v>5</v>
      </c>
      <c r="H83" s="134">
        <v>36</v>
      </c>
      <c r="I83" s="3"/>
      <c r="J83" s="3"/>
      <c r="K83" s="3"/>
      <c r="L83" s="3"/>
      <c r="M83" s="3"/>
      <c r="N83" s="3"/>
      <c r="O83" s="3"/>
      <c r="P83" s="3"/>
    </row>
    <row r="84" spans="1:16" ht="24.95" customHeight="1" x14ac:dyDescent="0.25">
      <c r="A84" s="3">
        <v>79</v>
      </c>
      <c r="B84" s="3" t="s">
        <v>398</v>
      </c>
      <c r="C84" s="3" t="s">
        <v>376</v>
      </c>
      <c r="D84" s="3">
        <v>40</v>
      </c>
      <c r="E84" s="15" t="s">
        <v>68</v>
      </c>
      <c r="F84" s="3">
        <v>50</v>
      </c>
      <c r="G84" s="134"/>
      <c r="H84" s="134"/>
      <c r="I84" s="3"/>
      <c r="J84" s="3"/>
      <c r="K84" s="3"/>
      <c r="L84" s="3"/>
      <c r="M84" s="3"/>
      <c r="N84" s="3"/>
      <c r="O84" s="3"/>
      <c r="P84" s="3"/>
    </row>
    <row r="85" spans="1:16" ht="24.95" customHeight="1" x14ac:dyDescent="0.25">
      <c r="A85" s="6">
        <v>80</v>
      </c>
      <c r="B85" s="3" t="s">
        <v>399</v>
      </c>
      <c r="C85" s="3"/>
      <c r="D85" s="3"/>
      <c r="E85" s="15"/>
      <c r="F85" s="3"/>
      <c r="G85" s="134">
        <v>3.62</v>
      </c>
      <c r="H85" s="134">
        <v>48</v>
      </c>
      <c r="I85" s="3"/>
      <c r="J85" s="3"/>
      <c r="K85" s="3"/>
      <c r="L85" s="3"/>
      <c r="M85" s="3"/>
      <c r="N85" s="3"/>
      <c r="O85" s="3"/>
      <c r="P85" s="3"/>
    </row>
    <row r="86" spans="1:16" ht="24.95" customHeight="1" x14ac:dyDescent="0.25">
      <c r="A86" s="3">
        <v>81</v>
      </c>
      <c r="B86" s="3" t="s">
        <v>400</v>
      </c>
      <c r="C86" s="3"/>
      <c r="D86" s="3"/>
      <c r="E86" s="15"/>
      <c r="F86" s="3"/>
      <c r="G86" s="134">
        <v>5</v>
      </c>
      <c r="H86" s="134">
        <v>42</v>
      </c>
      <c r="I86" s="3"/>
      <c r="J86" s="3"/>
      <c r="K86" s="3"/>
      <c r="L86" s="3"/>
      <c r="M86" s="3"/>
      <c r="N86" s="3"/>
      <c r="O86" s="3"/>
      <c r="P86" s="3"/>
    </row>
    <row r="87" spans="1:16" ht="24.95" customHeight="1" x14ac:dyDescent="0.25">
      <c r="A87" s="6">
        <v>82</v>
      </c>
      <c r="B87" s="3" t="s">
        <v>401</v>
      </c>
      <c r="C87" s="3"/>
      <c r="D87" s="3"/>
      <c r="E87" s="15"/>
      <c r="F87" s="3"/>
      <c r="G87" s="134">
        <v>1</v>
      </c>
      <c r="H87" s="134">
        <v>18</v>
      </c>
      <c r="I87" s="3"/>
      <c r="J87" s="3"/>
      <c r="K87" s="3"/>
      <c r="L87" s="3"/>
      <c r="M87" s="3"/>
      <c r="N87" s="3"/>
      <c r="O87" s="3"/>
      <c r="P87" s="3"/>
    </row>
    <row r="88" spans="1:16" ht="24.95" customHeight="1" x14ac:dyDescent="0.25">
      <c r="A88" s="3">
        <v>83</v>
      </c>
      <c r="B88" s="3" t="s">
        <v>402</v>
      </c>
      <c r="C88" s="3" t="s">
        <v>376</v>
      </c>
      <c r="D88" s="3">
        <v>50</v>
      </c>
      <c r="E88" s="15" t="s">
        <v>31</v>
      </c>
      <c r="F88" s="3">
        <v>30</v>
      </c>
      <c r="G88" s="134">
        <v>5.04</v>
      </c>
      <c r="H88" s="134">
        <v>24</v>
      </c>
      <c r="I88" s="3"/>
      <c r="J88" s="3"/>
      <c r="K88" s="3"/>
      <c r="L88" s="3"/>
      <c r="M88" s="3"/>
      <c r="N88" s="3"/>
      <c r="O88" s="3"/>
      <c r="P88" s="3"/>
    </row>
    <row r="89" spans="1:16" ht="24.95" customHeight="1" x14ac:dyDescent="0.25">
      <c r="A89" s="6">
        <v>84</v>
      </c>
      <c r="B89" s="3" t="s">
        <v>403</v>
      </c>
      <c r="C89" s="3" t="s">
        <v>376</v>
      </c>
      <c r="D89" s="3">
        <v>30</v>
      </c>
      <c r="E89" s="15"/>
      <c r="F89" s="3"/>
      <c r="G89" s="134"/>
      <c r="H89" s="134"/>
      <c r="I89" s="3"/>
      <c r="J89" s="3"/>
      <c r="K89" s="3"/>
      <c r="L89" s="3"/>
      <c r="M89" s="3"/>
      <c r="N89" s="3"/>
      <c r="O89" s="3"/>
      <c r="P89" s="3"/>
    </row>
    <row r="90" spans="1:16" ht="24.95" customHeight="1" x14ac:dyDescent="0.25">
      <c r="A90" s="3">
        <v>85</v>
      </c>
      <c r="B90" s="3" t="s">
        <v>404</v>
      </c>
      <c r="C90" s="3"/>
      <c r="D90" s="3"/>
      <c r="E90" s="15"/>
      <c r="F90" s="3"/>
      <c r="G90" s="134">
        <v>5.5</v>
      </c>
      <c r="H90" s="134">
        <v>42</v>
      </c>
      <c r="I90" s="3"/>
      <c r="J90" s="3"/>
      <c r="K90" s="3"/>
      <c r="L90" s="3"/>
      <c r="M90" s="3"/>
      <c r="N90" s="3"/>
      <c r="O90" s="3"/>
      <c r="P90" s="3"/>
    </row>
    <row r="91" spans="1:16" ht="24.95" customHeight="1" x14ac:dyDescent="0.25">
      <c r="A91" s="6">
        <v>86</v>
      </c>
      <c r="B91" s="3" t="s">
        <v>405</v>
      </c>
      <c r="C91" s="3"/>
      <c r="D91" s="3"/>
      <c r="E91" s="15"/>
      <c r="F91" s="3"/>
      <c r="G91" s="134">
        <v>12.5</v>
      </c>
      <c r="H91" s="134">
        <v>42</v>
      </c>
      <c r="I91" s="3"/>
      <c r="J91" s="3"/>
      <c r="K91" s="3"/>
      <c r="L91" s="3"/>
      <c r="M91" s="3"/>
      <c r="N91" s="3"/>
      <c r="O91" s="3"/>
      <c r="P91" s="3"/>
    </row>
    <row r="92" spans="1:16" ht="24.95" customHeight="1" x14ac:dyDescent="0.25">
      <c r="A92" s="3">
        <v>87</v>
      </c>
      <c r="B92" s="3" t="s">
        <v>406</v>
      </c>
      <c r="C92" s="3"/>
      <c r="D92" s="3"/>
      <c r="E92" s="15"/>
      <c r="F92" s="3"/>
      <c r="G92" s="134">
        <v>1</v>
      </c>
      <c r="H92" s="134">
        <v>36</v>
      </c>
      <c r="I92" s="3"/>
      <c r="J92" s="3"/>
      <c r="K92" s="3"/>
      <c r="L92" s="3"/>
      <c r="M92" s="3"/>
      <c r="N92" s="3"/>
      <c r="O92" s="3"/>
      <c r="P92" s="3"/>
    </row>
    <row r="93" spans="1:16" ht="24.95" customHeight="1" x14ac:dyDescent="0.25">
      <c r="A93" s="6">
        <v>88</v>
      </c>
      <c r="B93" s="3" t="s">
        <v>407</v>
      </c>
      <c r="C93" s="3"/>
      <c r="D93" s="3"/>
      <c r="E93" s="15"/>
      <c r="F93" s="3"/>
      <c r="G93" s="134">
        <v>1</v>
      </c>
      <c r="H93" s="134">
        <v>36</v>
      </c>
      <c r="I93" s="3"/>
      <c r="J93" s="3"/>
      <c r="K93" s="3"/>
      <c r="L93" s="3"/>
      <c r="M93" s="3"/>
      <c r="N93" s="3"/>
      <c r="O93" s="3"/>
      <c r="P93" s="3"/>
    </row>
    <row r="94" spans="1:16" ht="24.95" customHeight="1" x14ac:dyDescent="0.25">
      <c r="A94" s="3">
        <v>89</v>
      </c>
      <c r="B94" s="3" t="s">
        <v>408</v>
      </c>
      <c r="C94" s="3"/>
      <c r="D94" s="3"/>
      <c r="E94" s="15"/>
      <c r="F94" s="3"/>
      <c r="G94" s="134">
        <v>1.98</v>
      </c>
      <c r="H94" s="134">
        <v>36</v>
      </c>
      <c r="I94" s="3"/>
      <c r="J94" s="3"/>
      <c r="K94" s="3"/>
      <c r="L94" s="3"/>
      <c r="M94" s="3"/>
      <c r="N94" s="3"/>
      <c r="O94" s="3"/>
      <c r="P94" s="3"/>
    </row>
    <row r="95" spans="1:16" ht="30.75" customHeight="1" x14ac:dyDescent="0.25">
      <c r="A95" s="6">
        <v>90</v>
      </c>
      <c r="B95" s="3" t="s">
        <v>409</v>
      </c>
      <c r="C95" s="3"/>
      <c r="D95" s="3"/>
      <c r="E95" s="15" t="s">
        <v>68</v>
      </c>
      <c r="F95" s="3">
        <v>30</v>
      </c>
      <c r="G95" s="134"/>
      <c r="H95" s="134"/>
      <c r="I95" s="3"/>
      <c r="J95" s="3"/>
      <c r="K95" s="3"/>
      <c r="L95" s="3"/>
      <c r="M95" s="3"/>
      <c r="N95" s="3"/>
      <c r="O95" s="3"/>
      <c r="P95" s="3"/>
    </row>
    <row r="96" spans="1:16" ht="24.95" customHeight="1" x14ac:dyDescent="0.25">
      <c r="A96" s="3">
        <v>91</v>
      </c>
      <c r="B96" s="3" t="s">
        <v>410</v>
      </c>
      <c r="C96" s="3"/>
      <c r="D96" s="3"/>
      <c r="E96" s="15"/>
      <c r="F96" s="3"/>
      <c r="G96" s="134">
        <v>2</v>
      </c>
      <c r="H96" s="134">
        <v>36</v>
      </c>
      <c r="I96" s="3"/>
      <c r="J96" s="3"/>
      <c r="K96" s="3"/>
      <c r="L96" s="3"/>
      <c r="M96" s="3"/>
      <c r="N96" s="3"/>
      <c r="O96" s="3"/>
      <c r="P96" s="3"/>
    </row>
    <row r="97" spans="1:16" ht="31.5" customHeight="1" x14ac:dyDescent="0.25">
      <c r="A97" s="6">
        <v>92</v>
      </c>
      <c r="B97" s="3" t="s">
        <v>411</v>
      </c>
      <c r="C97" s="3"/>
      <c r="D97" s="3"/>
      <c r="E97" s="15"/>
      <c r="F97" s="3"/>
      <c r="G97" s="134">
        <v>1.1000000000000001</v>
      </c>
      <c r="H97" s="134">
        <v>36</v>
      </c>
      <c r="I97" s="3"/>
      <c r="J97" s="3"/>
      <c r="K97" s="3"/>
      <c r="L97" s="3"/>
      <c r="M97" s="3"/>
      <c r="N97" s="3"/>
      <c r="O97" s="3"/>
      <c r="P97" s="3"/>
    </row>
    <row r="98" spans="1:16" ht="30.75" customHeight="1" x14ac:dyDescent="0.25">
      <c r="A98" s="3">
        <v>93</v>
      </c>
      <c r="B98" s="3" t="s">
        <v>412</v>
      </c>
      <c r="C98" s="3"/>
      <c r="D98" s="3"/>
      <c r="E98" s="15"/>
      <c r="F98" s="3"/>
      <c r="G98" s="134">
        <v>1</v>
      </c>
      <c r="H98" s="134">
        <v>32</v>
      </c>
      <c r="I98" s="3"/>
      <c r="J98" s="3"/>
      <c r="K98" s="3"/>
      <c r="L98" s="3"/>
      <c r="M98" s="3">
        <v>1000</v>
      </c>
      <c r="N98" s="3">
        <v>1000</v>
      </c>
      <c r="O98" s="3"/>
      <c r="P98" s="3">
        <v>48</v>
      </c>
    </row>
    <row r="99" spans="1:16" ht="30.75" customHeight="1" x14ac:dyDescent="0.25">
      <c r="A99" s="6">
        <v>94</v>
      </c>
      <c r="B99" s="3" t="s">
        <v>413</v>
      </c>
      <c r="C99" s="3"/>
      <c r="D99" s="3"/>
      <c r="E99" s="15"/>
      <c r="F99" s="3"/>
      <c r="G99" s="134">
        <v>0.3</v>
      </c>
      <c r="H99" s="134">
        <v>36</v>
      </c>
      <c r="I99" s="3"/>
      <c r="J99" s="3"/>
      <c r="K99" s="3"/>
      <c r="L99" s="3"/>
      <c r="M99" s="3"/>
      <c r="N99" s="3"/>
      <c r="O99" s="3"/>
      <c r="P99" s="3"/>
    </row>
    <row r="100" spans="1:16" ht="30.75" customHeight="1" x14ac:dyDescent="0.25">
      <c r="A100" s="3">
        <v>95</v>
      </c>
      <c r="B100" s="3" t="s">
        <v>354</v>
      </c>
      <c r="C100" s="3" t="s">
        <v>376</v>
      </c>
      <c r="D100" s="3">
        <v>25</v>
      </c>
      <c r="E100" s="15" t="s">
        <v>31</v>
      </c>
      <c r="F100" s="3">
        <v>30</v>
      </c>
      <c r="G100" s="134">
        <v>2</v>
      </c>
      <c r="H100" s="134">
        <v>48</v>
      </c>
      <c r="I100" s="3"/>
      <c r="J100" s="3"/>
      <c r="K100" s="3"/>
      <c r="L100" s="3"/>
      <c r="M100" s="3"/>
      <c r="N100" s="3"/>
      <c r="O100" s="3"/>
      <c r="P100" s="3"/>
    </row>
    <row r="101" spans="1:16" ht="30.75" customHeight="1" x14ac:dyDescent="0.25">
      <c r="A101" s="6">
        <v>96</v>
      </c>
      <c r="B101" s="3" t="s">
        <v>414</v>
      </c>
      <c r="C101" s="3"/>
      <c r="D101" s="3"/>
      <c r="E101" s="15"/>
      <c r="F101" s="3"/>
      <c r="G101" s="134">
        <v>0.5</v>
      </c>
      <c r="H101" s="134">
        <v>48</v>
      </c>
      <c r="I101" s="3"/>
      <c r="J101" s="3"/>
      <c r="K101" s="3"/>
      <c r="L101" s="3"/>
      <c r="M101" s="3"/>
      <c r="N101" s="3"/>
      <c r="O101" s="3"/>
      <c r="P101" s="3"/>
    </row>
    <row r="102" spans="1:16" ht="30.75" customHeight="1" x14ac:dyDescent="0.25">
      <c r="A102" s="3">
        <v>97</v>
      </c>
      <c r="B102" s="3" t="s">
        <v>415</v>
      </c>
      <c r="C102" s="3"/>
      <c r="D102" s="3"/>
      <c r="E102" s="15"/>
      <c r="F102" s="3"/>
      <c r="G102" s="134">
        <v>4</v>
      </c>
      <c r="H102" s="134">
        <v>36</v>
      </c>
      <c r="I102" s="3"/>
      <c r="J102" s="3"/>
      <c r="K102" s="3"/>
      <c r="L102" s="3"/>
      <c r="M102" s="3"/>
      <c r="N102" s="3"/>
      <c r="O102" s="3"/>
      <c r="P102" s="3"/>
    </row>
    <row r="103" spans="1:16" ht="30.75" customHeight="1" x14ac:dyDescent="0.25">
      <c r="A103" s="6">
        <v>98</v>
      </c>
      <c r="B103" s="3" t="s">
        <v>416</v>
      </c>
      <c r="C103" s="3"/>
      <c r="D103" s="3"/>
      <c r="E103" s="15" t="s">
        <v>31</v>
      </c>
      <c r="F103" s="3">
        <v>30</v>
      </c>
      <c r="G103" s="134"/>
      <c r="H103" s="134"/>
      <c r="I103" s="3"/>
      <c r="J103" s="3"/>
      <c r="K103" s="3"/>
      <c r="L103" s="3"/>
      <c r="M103" s="3"/>
      <c r="N103" s="3"/>
      <c r="O103" s="3"/>
      <c r="P103" s="3"/>
    </row>
    <row r="104" spans="1:16" ht="30.75" customHeight="1" x14ac:dyDescent="0.25">
      <c r="A104" s="3">
        <v>99</v>
      </c>
      <c r="B104" s="3" t="s">
        <v>417</v>
      </c>
      <c r="C104" s="3"/>
      <c r="D104" s="3"/>
      <c r="E104" s="15"/>
      <c r="F104" s="3"/>
      <c r="G104" s="134">
        <v>3</v>
      </c>
      <c r="H104" s="134">
        <v>24</v>
      </c>
      <c r="I104" s="3"/>
      <c r="J104" s="3"/>
      <c r="K104" s="3"/>
      <c r="L104" s="3"/>
      <c r="M104" s="3"/>
      <c r="N104" s="3"/>
      <c r="O104" s="3"/>
      <c r="P104" s="3"/>
    </row>
    <row r="105" spans="1:16" ht="30.75" customHeight="1" x14ac:dyDescent="0.25">
      <c r="A105" s="6">
        <v>100</v>
      </c>
      <c r="B105" s="3" t="s">
        <v>418</v>
      </c>
      <c r="C105" s="3"/>
      <c r="D105" s="3"/>
      <c r="E105" s="15" t="s">
        <v>68</v>
      </c>
      <c r="F105" s="3">
        <v>40</v>
      </c>
      <c r="G105" s="134">
        <v>1</v>
      </c>
      <c r="H105" s="134">
        <v>24</v>
      </c>
      <c r="I105" s="3"/>
      <c r="J105" s="3"/>
      <c r="K105" s="3"/>
      <c r="L105" s="3"/>
      <c r="M105" s="3"/>
      <c r="N105" s="3"/>
      <c r="O105" s="3"/>
      <c r="P105" s="3"/>
    </row>
    <row r="106" spans="1:16" ht="30.75" customHeight="1" x14ac:dyDescent="0.25">
      <c r="A106" s="3">
        <v>101</v>
      </c>
      <c r="B106" s="3" t="s">
        <v>419</v>
      </c>
      <c r="C106" s="3"/>
      <c r="D106" s="3"/>
      <c r="E106" s="15"/>
      <c r="F106" s="3"/>
      <c r="G106" s="134">
        <v>1</v>
      </c>
      <c r="H106" s="134">
        <v>24</v>
      </c>
      <c r="I106" s="3"/>
      <c r="J106" s="3"/>
      <c r="K106" s="3"/>
      <c r="L106" s="3"/>
      <c r="M106" s="3"/>
      <c r="N106" s="3"/>
      <c r="O106" s="3"/>
      <c r="P106" s="3"/>
    </row>
    <row r="107" spans="1:16" ht="30.75" customHeight="1" x14ac:dyDescent="0.25">
      <c r="A107" s="6">
        <v>102</v>
      </c>
      <c r="B107" s="3" t="s">
        <v>420</v>
      </c>
      <c r="C107" s="3"/>
      <c r="D107" s="3"/>
      <c r="E107" s="15" t="s">
        <v>68</v>
      </c>
      <c r="F107" s="3">
        <v>100</v>
      </c>
      <c r="G107" s="134">
        <v>1.5</v>
      </c>
      <c r="H107" s="134">
        <v>32</v>
      </c>
      <c r="I107" s="3"/>
      <c r="J107" s="3"/>
      <c r="K107" s="3"/>
      <c r="L107" s="3"/>
      <c r="M107" s="3"/>
      <c r="N107" s="3"/>
      <c r="O107" s="3"/>
      <c r="P107" s="3"/>
    </row>
    <row r="108" spans="1:16" ht="30.75" customHeight="1" x14ac:dyDescent="0.25">
      <c r="A108" s="3">
        <v>103</v>
      </c>
      <c r="B108" s="3" t="s">
        <v>421</v>
      </c>
      <c r="C108" s="3"/>
      <c r="D108" s="3"/>
      <c r="E108" s="15" t="s">
        <v>68</v>
      </c>
      <c r="F108" s="3">
        <v>10</v>
      </c>
      <c r="G108" s="134"/>
      <c r="H108" s="134"/>
      <c r="I108" s="3"/>
      <c r="J108" s="3"/>
      <c r="K108" s="3"/>
      <c r="L108" s="3"/>
      <c r="M108" s="3"/>
      <c r="N108" s="3"/>
      <c r="O108" s="3"/>
      <c r="P108" s="3"/>
    </row>
    <row r="109" spans="1:16" ht="30.75" customHeight="1" x14ac:dyDescent="0.25">
      <c r="A109" s="6">
        <v>104</v>
      </c>
      <c r="B109" s="3" t="s">
        <v>422</v>
      </c>
      <c r="C109" s="3" t="s">
        <v>376</v>
      </c>
      <c r="D109" s="3">
        <v>20</v>
      </c>
      <c r="E109" s="15" t="s">
        <v>68</v>
      </c>
      <c r="F109" s="3">
        <v>10</v>
      </c>
      <c r="G109" s="134"/>
      <c r="H109" s="134"/>
      <c r="I109" s="3"/>
      <c r="J109" s="3"/>
      <c r="K109" s="3"/>
      <c r="L109" s="3"/>
      <c r="M109" s="3"/>
      <c r="N109" s="3"/>
      <c r="O109" s="3"/>
      <c r="P109" s="3"/>
    </row>
    <row r="110" spans="1:16" ht="30.75" customHeight="1" x14ac:dyDescent="0.25">
      <c r="A110" s="3">
        <v>105</v>
      </c>
      <c r="B110" s="3" t="s">
        <v>423</v>
      </c>
      <c r="C110" s="3" t="s">
        <v>376</v>
      </c>
      <c r="D110" s="3">
        <v>10</v>
      </c>
      <c r="E110" s="15"/>
      <c r="F110" s="3"/>
      <c r="G110" s="134">
        <v>1.36</v>
      </c>
      <c r="H110" s="134">
        <v>48</v>
      </c>
      <c r="I110" s="3"/>
      <c r="J110" s="3"/>
      <c r="K110" s="3"/>
      <c r="L110" s="3"/>
      <c r="M110" s="3"/>
      <c r="N110" s="3"/>
      <c r="O110" s="3"/>
      <c r="P110" s="3"/>
    </row>
    <row r="111" spans="1:16" ht="30.75" customHeight="1" x14ac:dyDescent="0.25">
      <c r="A111" s="6">
        <v>106</v>
      </c>
      <c r="B111" s="3" t="s">
        <v>424</v>
      </c>
      <c r="C111" s="3"/>
      <c r="D111" s="3"/>
      <c r="E111" s="15"/>
      <c r="F111" s="3"/>
      <c r="G111" s="134">
        <v>4</v>
      </c>
      <c r="H111" s="134">
        <v>24</v>
      </c>
      <c r="I111" s="3"/>
      <c r="J111" s="3"/>
      <c r="K111" s="3"/>
      <c r="L111" s="3"/>
      <c r="M111" s="3"/>
      <c r="N111" s="3"/>
      <c r="O111" s="3"/>
      <c r="P111" s="3"/>
    </row>
    <row r="112" spans="1:16" ht="30.75" customHeight="1" x14ac:dyDescent="0.25">
      <c r="A112" s="3">
        <v>107</v>
      </c>
      <c r="B112" s="3" t="s">
        <v>425</v>
      </c>
      <c r="C112" s="3" t="s">
        <v>376</v>
      </c>
      <c r="D112" s="3">
        <v>10</v>
      </c>
      <c r="E112" s="15" t="s">
        <v>161</v>
      </c>
      <c r="F112" s="3">
        <v>50</v>
      </c>
      <c r="G112" s="134"/>
      <c r="H112" s="134"/>
      <c r="I112" s="3"/>
      <c r="J112" s="3"/>
      <c r="K112" s="3"/>
      <c r="L112" s="3"/>
      <c r="M112" s="3">
        <v>500</v>
      </c>
      <c r="N112" s="3">
        <v>500</v>
      </c>
      <c r="O112" s="3"/>
      <c r="P112" s="3">
        <v>180</v>
      </c>
    </row>
    <row r="113" spans="1:16" ht="30.75" customHeight="1" x14ac:dyDescent="0.25">
      <c r="A113" s="6">
        <v>108</v>
      </c>
      <c r="B113" s="3" t="s">
        <v>426</v>
      </c>
      <c r="C113" s="3"/>
      <c r="D113" s="3"/>
      <c r="E113" s="15"/>
      <c r="F113" s="3"/>
      <c r="G113" s="134">
        <v>3</v>
      </c>
      <c r="H113" s="134">
        <v>32</v>
      </c>
      <c r="I113" s="3"/>
      <c r="J113" s="3"/>
      <c r="K113" s="3"/>
      <c r="L113" s="3"/>
      <c r="M113" s="3"/>
      <c r="N113" s="3"/>
      <c r="O113" s="3"/>
      <c r="P113" s="3"/>
    </row>
    <row r="114" spans="1:16" ht="30.75" customHeight="1" x14ac:dyDescent="0.25">
      <c r="A114" s="3">
        <v>109</v>
      </c>
      <c r="B114" s="3" t="s">
        <v>427</v>
      </c>
      <c r="C114" s="3"/>
      <c r="D114" s="3"/>
      <c r="E114" s="15"/>
      <c r="F114" s="3"/>
      <c r="G114" s="134">
        <v>3.5</v>
      </c>
      <c r="H114" s="134">
        <v>42</v>
      </c>
      <c r="I114" s="3"/>
      <c r="J114" s="3"/>
      <c r="K114" s="3"/>
      <c r="L114" s="3"/>
      <c r="M114" s="3"/>
      <c r="N114" s="3"/>
      <c r="O114" s="3"/>
      <c r="P114" s="3"/>
    </row>
    <row r="115" spans="1:16" ht="30.75" customHeight="1" x14ac:dyDescent="0.25">
      <c r="A115" s="6">
        <v>110</v>
      </c>
      <c r="B115" s="3" t="s">
        <v>428</v>
      </c>
      <c r="C115" s="3"/>
      <c r="D115" s="3"/>
      <c r="E115" s="15" t="s">
        <v>68</v>
      </c>
      <c r="F115" s="3">
        <v>70</v>
      </c>
      <c r="G115" s="134">
        <v>8</v>
      </c>
      <c r="H115" s="134">
        <v>36</v>
      </c>
      <c r="I115" s="3"/>
      <c r="J115" s="3"/>
      <c r="K115" s="3"/>
      <c r="L115" s="3"/>
      <c r="M115" s="3"/>
      <c r="N115" s="3"/>
      <c r="O115" s="3"/>
      <c r="P115" s="3"/>
    </row>
    <row r="116" spans="1:16" ht="30.75" customHeight="1" x14ac:dyDescent="0.25">
      <c r="A116" s="3">
        <v>111</v>
      </c>
      <c r="B116" s="3" t="s">
        <v>429</v>
      </c>
      <c r="C116" s="3"/>
      <c r="D116" s="3"/>
      <c r="E116" s="15"/>
      <c r="F116" s="3"/>
      <c r="G116" s="134">
        <v>1.2</v>
      </c>
      <c r="H116" s="134">
        <v>48</v>
      </c>
      <c r="I116" s="3"/>
      <c r="J116" s="3"/>
      <c r="K116" s="3"/>
      <c r="L116" s="3"/>
      <c r="M116" s="3"/>
      <c r="N116" s="3"/>
      <c r="O116" s="3"/>
      <c r="P116" s="3"/>
    </row>
    <row r="117" spans="1:16" ht="30.75" customHeight="1" x14ac:dyDescent="0.25">
      <c r="A117" s="6">
        <v>112</v>
      </c>
      <c r="B117" s="3" t="s">
        <v>430</v>
      </c>
      <c r="C117" s="3" t="s">
        <v>431</v>
      </c>
      <c r="D117" s="3"/>
      <c r="E117" s="15"/>
      <c r="F117" s="3"/>
      <c r="G117" s="134"/>
      <c r="H117" s="134"/>
      <c r="I117" s="3"/>
      <c r="J117" s="3"/>
      <c r="K117" s="3"/>
      <c r="L117" s="3"/>
      <c r="M117" s="3"/>
      <c r="N117" s="3"/>
      <c r="O117" s="3"/>
      <c r="P117" s="3"/>
    </row>
    <row r="118" spans="1:16" ht="30.75" customHeight="1" x14ac:dyDescent="0.25">
      <c r="A118" s="3">
        <v>113</v>
      </c>
      <c r="B118" s="3" t="s">
        <v>432</v>
      </c>
      <c r="C118" s="3"/>
      <c r="D118" s="3"/>
      <c r="E118" s="15" t="s">
        <v>31</v>
      </c>
      <c r="F118" s="3">
        <v>10</v>
      </c>
      <c r="G118" s="134">
        <v>0.15</v>
      </c>
      <c r="H118" s="134">
        <v>12</v>
      </c>
      <c r="I118" s="3"/>
      <c r="J118" s="3"/>
      <c r="K118" s="3"/>
      <c r="L118" s="3"/>
      <c r="M118" s="3"/>
      <c r="N118" s="3"/>
      <c r="O118" s="3"/>
      <c r="P118" s="3"/>
    </row>
    <row r="119" spans="1:16" ht="30.75" customHeight="1" x14ac:dyDescent="0.25">
      <c r="A119" s="6">
        <v>114</v>
      </c>
      <c r="B119" s="3" t="s">
        <v>433</v>
      </c>
      <c r="C119" s="3" t="s">
        <v>376</v>
      </c>
      <c r="D119" s="3">
        <v>20</v>
      </c>
      <c r="E119" s="15"/>
      <c r="F119" s="3"/>
      <c r="G119" s="134">
        <v>5</v>
      </c>
      <c r="H119" s="134">
        <v>24</v>
      </c>
      <c r="I119" s="3"/>
      <c r="J119" s="3"/>
      <c r="K119" s="3"/>
      <c r="L119" s="3"/>
      <c r="M119" s="3"/>
      <c r="N119" s="3"/>
      <c r="O119" s="3"/>
      <c r="P119" s="3"/>
    </row>
    <row r="120" spans="1:16" ht="30.75" customHeight="1" x14ac:dyDescent="0.25">
      <c r="A120" s="3">
        <v>115</v>
      </c>
      <c r="B120" s="3" t="s">
        <v>434</v>
      </c>
      <c r="C120" s="3"/>
      <c r="D120" s="3"/>
      <c r="E120" s="15"/>
      <c r="F120" s="3"/>
      <c r="G120" s="134">
        <v>1</v>
      </c>
      <c r="H120" s="134">
        <v>32</v>
      </c>
      <c r="I120" s="3"/>
      <c r="J120" s="3"/>
      <c r="K120" s="3"/>
      <c r="L120" s="3"/>
      <c r="M120" s="3"/>
      <c r="N120" s="3"/>
      <c r="O120" s="3"/>
      <c r="P120" s="3"/>
    </row>
    <row r="121" spans="1:16" ht="30.75" customHeight="1" x14ac:dyDescent="0.25">
      <c r="A121" s="6">
        <v>116</v>
      </c>
      <c r="B121" s="3" t="s">
        <v>435</v>
      </c>
      <c r="C121" s="3"/>
      <c r="D121" s="3"/>
      <c r="E121" s="15"/>
      <c r="F121" s="3"/>
      <c r="G121" s="134">
        <v>1.5</v>
      </c>
      <c r="H121" s="134">
        <v>12</v>
      </c>
      <c r="I121" s="3"/>
      <c r="J121" s="3"/>
      <c r="K121" s="3"/>
      <c r="L121" s="3"/>
      <c r="M121" s="3">
        <v>160</v>
      </c>
      <c r="N121" s="3">
        <v>160</v>
      </c>
      <c r="O121" s="3"/>
      <c r="P121" s="3">
        <v>120</v>
      </c>
    </row>
    <row r="122" spans="1:16" ht="30.75" customHeight="1" x14ac:dyDescent="0.25">
      <c r="A122" s="3">
        <v>117</v>
      </c>
      <c r="B122" s="3" t="s">
        <v>436</v>
      </c>
      <c r="C122" s="3" t="s">
        <v>376</v>
      </c>
      <c r="D122" s="3">
        <v>45</v>
      </c>
      <c r="E122" s="15" t="s">
        <v>68</v>
      </c>
      <c r="F122" s="3">
        <v>50</v>
      </c>
      <c r="G122" s="134">
        <v>3.5</v>
      </c>
      <c r="H122" s="134">
        <v>48</v>
      </c>
      <c r="I122" s="3"/>
      <c r="J122" s="3"/>
      <c r="K122" s="3"/>
      <c r="L122" s="3"/>
      <c r="M122" s="3"/>
      <c r="N122" s="3"/>
      <c r="O122" s="3"/>
      <c r="P122" s="3"/>
    </row>
    <row r="123" spans="1:16" ht="30.75" customHeight="1" x14ac:dyDescent="0.25">
      <c r="A123" s="6">
        <v>118</v>
      </c>
      <c r="B123" s="3" t="s">
        <v>437</v>
      </c>
      <c r="C123" s="3"/>
      <c r="D123" s="3"/>
      <c r="E123" s="15" t="s">
        <v>68</v>
      </c>
      <c r="F123" s="3">
        <v>50</v>
      </c>
      <c r="G123" s="134">
        <v>0.5</v>
      </c>
      <c r="H123" s="134">
        <v>118</v>
      </c>
      <c r="I123" s="3">
        <v>1000</v>
      </c>
      <c r="J123" s="3">
        <v>1000</v>
      </c>
      <c r="K123" s="3"/>
      <c r="L123" s="3">
        <v>180</v>
      </c>
      <c r="M123" s="3">
        <v>500</v>
      </c>
      <c r="N123" s="3">
        <v>500</v>
      </c>
      <c r="O123" s="3"/>
      <c r="P123" s="3">
        <v>84</v>
      </c>
    </row>
    <row r="124" spans="1:16" ht="30.75" customHeight="1" x14ac:dyDescent="0.25">
      <c r="A124" s="3">
        <v>119</v>
      </c>
      <c r="B124" s="3" t="s">
        <v>438</v>
      </c>
      <c r="C124" s="3" t="s">
        <v>376</v>
      </c>
      <c r="D124" s="3">
        <v>70</v>
      </c>
      <c r="E124" s="15" t="s">
        <v>31</v>
      </c>
      <c r="F124" s="3">
        <v>100</v>
      </c>
      <c r="G124" s="134">
        <v>5</v>
      </c>
      <c r="H124" s="134">
        <v>36</v>
      </c>
      <c r="I124" s="3">
        <v>1500</v>
      </c>
      <c r="J124" s="3">
        <v>1500</v>
      </c>
      <c r="K124" s="3"/>
      <c r="L124" s="3">
        <v>180</v>
      </c>
      <c r="M124" s="3">
        <v>1000</v>
      </c>
      <c r="N124" s="3">
        <v>1000</v>
      </c>
      <c r="O124" s="3"/>
      <c r="P124" s="3">
        <v>36</v>
      </c>
    </row>
    <row r="125" spans="1:16" ht="30.75" customHeight="1" x14ac:dyDescent="0.25">
      <c r="A125" s="6">
        <v>120</v>
      </c>
      <c r="B125" s="3" t="s">
        <v>258</v>
      </c>
      <c r="C125" s="3"/>
      <c r="D125" s="3"/>
      <c r="E125" s="15"/>
      <c r="F125" s="3"/>
      <c r="G125" s="134">
        <v>2</v>
      </c>
      <c r="H125" s="134">
        <v>24</v>
      </c>
      <c r="I125" s="3"/>
      <c r="J125" s="3"/>
      <c r="K125" s="3"/>
      <c r="L125" s="3"/>
      <c r="M125" s="3"/>
      <c r="N125" s="3"/>
      <c r="O125" s="3"/>
      <c r="P125" s="3"/>
    </row>
    <row r="126" spans="1:16" ht="30.75" customHeight="1" x14ac:dyDescent="0.25">
      <c r="A126" s="3">
        <v>121</v>
      </c>
      <c r="B126" s="3" t="s">
        <v>230</v>
      </c>
      <c r="C126" s="3"/>
      <c r="D126" s="3"/>
      <c r="E126" s="15"/>
      <c r="F126" s="3"/>
      <c r="G126" s="134">
        <v>1.5</v>
      </c>
      <c r="H126" s="134">
        <v>36</v>
      </c>
      <c r="I126" s="3"/>
      <c r="J126" s="3"/>
      <c r="K126" s="3"/>
      <c r="L126" s="3"/>
      <c r="M126" s="3"/>
      <c r="N126" s="3"/>
      <c r="O126" s="3"/>
      <c r="P126" s="3"/>
    </row>
    <row r="127" spans="1:16" ht="30.75" customHeight="1" x14ac:dyDescent="0.25">
      <c r="A127" s="6">
        <v>122</v>
      </c>
      <c r="B127" s="3" t="s">
        <v>439</v>
      </c>
      <c r="C127" s="3"/>
      <c r="D127" s="3"/>
      <c r="E127" s="15"/>
      <c r="F127" s="3"/>
      <c r="G127" s="134">
        <v>5</v>
      </c>
      <c r="H127" s="134">
        <v>32</v>
      </c>
      <c r="I127" s="3"/>
      <c r="J127" s="3"/>
      <c r="K127" s="3"/>
      <c r="L127" s="3"/>
      <c r="M127" s="3"/>
      <c r="N127" s="3"/>
      <c r="O127" s="3"/>
      <c r="P127" s="3"/>
    </row>
    <row r="128" spans="1:16" ht="30.75" customHeight="1" x14ac:dyDescent="0.25">
      <c r="A128" s="3">
        <v>123</v>
      </c>
      <c r="B128" s="3" t="s">
        <v>440</v>
      </c>
      <c r="C128" s="3"/>
      <c r="D128" s="3"/>
      <c r="E128" s="15"/>
      <c r="F128" s="3"/>
      <c r="G128" s="134">
        <v>2</v>
      </c>
      <c r="H128" s="134">
        <v>24</v>
      </c>
      <c r="I128" s="3"/>
      <c r="J128" s="3"/>
      <c r="K128" s="3"/>
      <c r="L128" s="3"/>
      <c r="M128" s="3"/>
      <c r="N128" s="3"/>
      <c r="O128" s="3"/>
      <c r="P128" s="3"/>
    </row>
    <row r="129" spans="1:16" ht="30.75" customHeight="1" x14ac:dyDescent="0.25">
      <c r="A129" s="6">
        <v>124</v>
      </c>
      <c r="B129" s="3" t="s">
        <v>441</v>
      </c>
      <c r="C129" s="3"/>
      <c r="D129" s="3"/>
      <c r="E129" s="15"/>
      <c r="F129" s="3"/>
      <c r="G129" s="134">
        <v>3.6</v>
      </c>
      <c r="H129" s="134">
        <v>48</v>
      </c>
      <c r="I129" s="3"/>
      <c r="J129" s="3"/>
      <c r="K129" s="3"/>
      <c r="L129" s="3"/>
      <c r="M129" s="3"/>
      <c r="N129" s="3"/>
      <c r="O129" s="3"/>
      <c r="P129" s="3"/>
    </row>
    <row r="130" spans="1:16" ht="30.75" customHeight="1" x14ac:dyDescent="0.25">
      <c r="A130" s="3">
        <v>125</v>
      </c>
      <c r="B130" s="3" t="s">
        <v>442</v>
      </c>
      <c r="C130" s="3" t="s">
        <v>376</v>
      </c>
      <c r="D130" s="3">
        <v>30</v>
      </c>
      <c r="E130" s="15" t="s">
        <v>443</v>
      </c>
      <c r="F130" s="3">
        <v>50</v>
      </c>
      <c r="G130" s="134">
        <v>2</v>
      </c>
      <c r="H130" s="134">
        <v>42</v>
      </c>
      <c r="I130" s="3"/>
      <c r="J130" s="3"/>
      <c r="K130" s="3"/>
      <c r="L130" s="3"/>
      <c r="M130" s="3"/>
      <c r="N130" s="3"/>
      <c r="O130" s="3"/>
      <c r="P130" s="3"/>
    </row>
    <row r="131" spans="1:16" ht="30.75" customHeight="1" x14ac:dyDescent="0.25">
      <c r="A131" s="6">
        <v>126</v>
      </c>
      <c r="B131" s="3" t="s">
        <v>444</v>
      </c>
      <c r="C131" s="3"/>
      <c r="D131" s="3"/>
      <c r="E131" s="15"/>
      <c r="F131" s="3"/>
      <c r="G131" s="134">
        <v>0.25</v>
      </c>
      <c r="H131" s="134">
        <v>24</v>
      </c>
      <c r="I131" s="3"/>
      <c r="J131" s="3"/>
      <c r="K131" s="3"/>
      <c r="L131" s="3"/>
      <c r="M131" s="3"/>
      <c r="N131" s="3"/>
      <c r="O131" s="3"/>
      <c r="P131" s="3"/>
    </row>
    <row r="132" spans="1:16" ht="30.75" customHeight="1" x14ac:dyDescent="0.25">
      <c r="A132" s="3">
        <v>127</v>
      </c>
      <c r="B132" s="3" t="s">
        <v>445</v>
      </c>
      <c r="C132" s="3"/>
      <c r="D132" s="3"/>
      <c r="E132" s="15" t="s">
        <v>31</v>
      </c>
      <c r="F132" s="3">
        <v>61</v>
      </c>
      <c r="G132" s="134">
        <v>0.4</v>
      </c>
      <c r="H132" s="134">
        <v>48</v>
      </c>
      <c r="I132" s="3"/>
      <c r="J132" s="3"/>
      <c r="K132" s="3"/>
      <c r="L132" s="3"/>
      <c r="M132" s="3"/>
      <c r="N132" s="3"/>
      <c r="O132" s="3"/>
      <c r="P132" s="3"/>
    </row>
    <row r="133" spans="1:16" ht="30.75" customHeight="1" x14ac:dyDescent="0.25">
      <c r="A133" s="6">
        <v>128</v>
      </c>
      <c r="B133" s="3" t="s">
        <v>446</v>
      </c>
      <c r="C133" s="3"/>
      <c r="D133" s="3"/>
      <c r="E133" s="15" t="s">
        <v>68</v>
      </c>
      <c r="F133" s="3">
        <v>50</v>
      </c>
      <c r="G133" s="134"/>
      <c r="H133" s="134"/>
      <c r="I133" s="3"/>
      <c r="J133" s="3"/>
      <c r="K133" s="3"/>
      <c r="L133" s="3"/>
      <c r="M133" s="3"/>
      <c r="N133" s="3"/>
      <c r="O133" s="3"/>
      <c r="P133" s="3"/>
    </row>
    <row r="134" spans="1:16" ht="30.75" customHeight="1" x14ac:dyDescent="0.25">
      <c r="A134" s="3">
        <v>129</v>
      </c>
      <c r="B134" s="3" t="s">
        <v>447</v>
      </c>
      <c r="C134" s="3"/>
      <c r="D134" s="3"/>
      <c r="E134" s="15" t="s">
        <v>448</v>
      </c>
      <c r="F134" s="3">
        <v>30</v>
      </c>
      <c r="G134" s="134">
        <v>1</v>
      </c>
      <c r="H134" s="134">
        <v>24</v>
      </c>
      <c r="I134" s="3"/>
      <c r="J134" s="3"/>
      <c r="K134" s="3"/>
      <c r="L134" s="3"/>
      <c r="M134" s="3"/>
      <c r="N134" s="3"/>
      <c r="O134" s="3"/>
      <c r="P134" s="3"/>
    </row>
    <row r="135" spans="1:16" ht="30.75" customHeight="1" x14ac:dyDescent="0.25">
      <c r="A135" s="6">
        <v>130</v>
      </c>
      <c r="B135" s="3" t="s">
        <v>449</v>
      </c>
      <c r="C135" s="3"/>
      <c r="D135" s="3"/>
      <c r="E135" s="15"/>
      <c r="F135" s="3"/>
      <c r="G135" s="134">
        <v>0.3</v>
      </c>
      <c r="H135" s="134">
        <v>28</v>
      </c>
      <c r="I135" s="3"/>
      <c r="J135" s="3"/>
      <c r="K135" s="3"/>
      <c r="L135" s="3"/>
      <c r="M135" s="3"/>
      <c r="N135" s="3"/>
      <c r="O135" s="3"/>
      <c r="P135" s="3"/>
    </row>
    <row r="136" spans="1:16" ht="30.75" customHeight="1" x14ac:dyDescent="0.25">
      <c r="A136" s="3">
        <v>131</v>
      </c>
      <c r="B136" s="3" t="s">
        <v>450</v>
      </c>
      <c r="C136" s="3" t="s">
        <v>376</v>
      </c>
      <c r="D136" s="3">
        <v>30</v>
      </c>
      <c r="E136" s="15"/>
      <c r="F136" s="3"/>
      <c r="G136" s="134">
        <v>1.4</v>
      </c>
      <c r="H136" s="134">
        <v>36</v>
      </c>
      <c r="I136" s="3"/>
      <c r="J136" s="3"/>
      <c r="K136" s="3"/>
      <c r="L136" s="3"/>
      <c r="M136" s="3"/>
      <c r="N136" s="3"/>
      <c r="O136" s="3"/>
      <c r="P136" s="3"/>
    </row>
    <row r="137" spans="1:16" ht="30.75" customHeight="1" x14ac:dyDescent="0.25">
      <c r="A137" s="6">
        <v>132</v>
      </c>
      <c r="B137" s="3" t="s">
        <v>451</v>
      </c>
      <c r="C137" s="3"/>
      <c r="D137" s="3"/>
      <c r="E137" s="15" t="s">
        <v>31</v>
      </c>
      <c r="F137" s="3">
        <v>10</v>
      </c>
      <c r="G137" s="134">
        <v>0.13</v>
      </c>
      <c r="H137" s="134">
        <v>42</v>
      </c>
      <c r="I137" s="3"/>
      <c r="J137" s="3"/>
      <c r="K137" s="3"/>
      <c r="L137" s="3"/>
      <c r="M137" s="3"/>
      <c r="N137" s="3"/>
      <c r="O137" s="3"/>
      <c r="P137" s="3"/>
    </row>
    <row r="138" spans="1:16" ht="30.75" customHeight="1" x14ac:dyDescent="0.25">
      <c r="A138" s="3">
        <v>133</v>
      </c>
      <c r="B138" s="3" t="s">
        <v>294</v>
      </c>
      <c r="C138" s="3" t="s">
        <v>376</v>
      </c>
      <c r="D138" s="3">
        <v>15</v>
      </c>
      <c r="E138" s="15"/>
      <c r="F138" s="3"/>
      <c r="G138" s="134"/>
      <c r="H138" s="134"/>
      <c r="I138" s="3"/>
      <c r="J138" s="3"/>
      <c r="K138" s="3"/>
      <c r="L138" s="3"/>
      <c r="M138" s="3"/>
      <c r="N138" s="3"/>
      <c r="O138" s="3"/>
      <c r="P138" s="3"/>
    </row>
    <row r="139" spans="1:16" ht="30.75" customHeight="1" x14ac:dyDescent="0.25">
      <c r="A139" s="6">
        <v>134</v>
      </c>
      <c r="B139" s="3" t="s">
        <v>452</v>
      </c>
      <c r="C139" s="3"/>
      <c r="D139" s="3"/>
      <c r="E139" s="15"/>
      <c r="F139" s="3"/>
      <c r="G139" s="134">
        <v>3</v>
      </c>
      <c r="H139" s="134">
        <v>36</v>
      </c>
      <c r="I139" s="3">
        <v>750</v>
      </c>
      <c r="J139" s="3">
        <v>750</v>
      </c>
      <c r="K139" s="3"/>
      <c r="L139" s="3">
        <v>180</v>
      </c>
      <c r="M139" s="3"/>
      <c r="N139" s="3"/>
      <c r="O139" s="3"/>
      <c r="P139" s="3"/>
    </row>
    <row r="140" spans="1:16" ht="30.75" customHeight="1" x14ac:dyDescent="0.25">
      <c r="A140" s="3">
        <v>135</v>
      </c>
      <c r="B140" s="3" t="s">
        <v>453</v>
      </c>
      <c r="C140" s="3"/>
      <c r="D140" s="3"/>
      <c r="E140" s="15"/>
      <c r="F140" s="3"/>
      <c r="G140" s="134">
        <v>5</v>
      </c>
      <c r="H140" s="134">
        <v>42</v>
      </c>
      <c r="I140" s="3"/>
      <c r="J140" s="3"/>
      <c r="K140" s="3"/>
      <c r="L140" s="3"/>
      <c r="M140" s="3"/>
      <c r="N140" s="3"/>
      <c r="O140" s="3"/>
      <c r="P140" s="3"/>
    </row>
    <row r="141" spans="1:16" ht="30.75" customHeight="1" x14ac:dyDescent="0.25">
      <c r="A141" s="6">
        <v>136</v>
      </c>
      <c r="B141" s="3" t="s">
        <v>454</v>
      </c>
      <c r="C141" s="3" t="s">
        <v>376</v>
      </c>
      <c r="D141" s="3">
        <v>30</v>
      </c>
      <c r="E141" s="15" t="s">
        <v>384</v>
      </c>
      <c r="F141" s="3">
        <v>40</v>
      </c>
      <c r="G141" s="134">
        <v>1</v>
      </c>
      <c r="H141" s="134">
        <v>36</v>
      </c>
      <c r="I141" s="3"/>
      <c r="J141" s="3"/>
      <c r="K141" s="3"/>
      <c r="L141" s="3"/>
      <c r="M141" s="3">
        <v>400</v>
      </c>
      <c r="N141" s="3">
        <v>400</v>
      </c>
      <c r="O141" s="3"/>
      <c r="P141" s="3">
        <v>48</v>
      </c>
    </row>
    <row r="142" spans="1:16" ht="30.75" customHeight="1" x14ac:dyDescent="0.25">
      <c r="A142" s="3">
        <v>137</v>
      </c>
      <c r="B142" s="3" t="s">
        <v>455</v>
      </c>
      <c r="C142" s="3" t="s">
        <v>376</v>
      </c>
      <c r="D142" s="3">
        <v>50</v>
      </c>
      <c r="E142" s="15" t="s">
        <v>31</v>
      </c>
      <c r="F142" s="3">
        <v>50</v>
      </c>
      <c r="G142" s="134">
        <v>2.6</v>
      </c>
      <c r="H142" s="134">
        <v>36</v>
      </c>
      <c r="I142" s="3"/>
      <c r="J142" s="3"/>
      <c r="K142" s="3"/>
      <c r="L142" s="3"/>
      <c r="M142" s="3">
        <v>500</v>
      </c>
      <c r="N142" s="3">
        <v>500</v>
      </c>
      <c r="O142" s="3"/>
      <c r="P142" s="3">
        <v>42</v>
      </c>
    </row>
    <row r="143" spans="1:16" ht="30.75" customHeight="1" x14ac:dyDescent="0.25">
      <c r="A143" s="6">
        <v>138</v>
      </c>
      <c r="B143" s="3" t="s">
        <v>456</v>
      </c>
      <c r="C143" s="3"/>
      <c r="D143" s="3"/>
      <c r="E143" s="15" t="s">
        <v>457</v>
      </c>
      <c r="F143" s="3">
        <v>75</v>
      </c>
      <c r="G143" s="134">
        <v>0.35</v>
      </c>
      <c r="H143" s="134">
        <v>24</v>
      </c>
      <c r="I143" s="3"/>
      <c r="J143" s="3"/>
      <c r="K143" s="3"/>
      <c r="L143" s="3"/>
      <c r="M143" s="3"/>
      <c r="N143" s="3"/>
      <c r="O143" s="3"/>
      <c r="P143" s="3"/>
    </row>
    <row r="144" spans="1:16" ht="30.75" customHeight="1" x14ac:dyDescent="0.25">
      <c r="A144" s="3">
        <v>139</v>
      </c>
      <c r="B144" s="3" t="s">
        <v>458</v>
      </c>
      <c r="C144" s="3"/>
      <c r="D144" s="3"/>
      <c r="E144" s="15"/>
      <c r="F144" s="3"/>
      <c r="G144" s="134">
        <v>4</v>
      </c>
      <c r="H144" s="134">
        <v>36</v>
      </c>
      <c r="I144" s="3"/>
      <c r="J144" s="3"/>
      <c r="K144" s="3"/>
      <c r="L144" s="3"/>
      <c r="M144" s="3"/>
      <c r="N144" s="3"/>
      <c r="O144" s="3"/>
      <c r="P144" s="3"/>
    </row>
    <row r="145" spans="1:20" ht="30.75" customHeight="1" x14ac:dyDescent="0.25">
      <c r="A145" s="6">
        <v>140</v>
      </c>
      <c r="B145" s="3" t="s">
        <v>459</v>
      </c>
      <c r="C145" s="3"/>
      <c r="D145" s="3"/>
      <c r="E145" s="15"/>
      <c r="F145" s="3"/>
      <c r="G145" s="134">
        <v>1.25</v>
      </c>
      <c r="H145" s="134">
        <v>36</v>
      </c>
      <c r="I145" s="3"/>
      <c r="J145" s="3"/>
      <c r="K145" s="3"/>
      <c r="L145" s="3"/>
      <c r="M145" s="3"/>
      <c r="N145" s="3"/>
      <c r="O145" s="3"/>
      <c r="P145" s="3"/>
    </row>
    <row r="146" spans="1:20" ht="30.75" customHeight="1" x14ac:dyDescent="0.25">
      <c r="A146" s="3">
        <v>141</v>
      </c>
      <c r="B146" s="3" t="s">
        <v>460</v>
      </c>
      <c r="C146" s="3"/>
      <c r="D146" s="3"/>
      <c r="E146" s="15"/>
      <c r="F146" s="3"/>
      <c r="G146" s="134">
        <v>6</v>
      </c>
      <c r="H146" s="134">
        <v>30</v>
      </c>
      <c r="I146" s="3"/>
      <c r="J146" s="3"/>
      <c r="K146" s="3"/>
      <c r="L146" s="3"/>
      <c r="M146" s="3"/>
      <c r="N146" s="3"/>
      <c r="O146" s="3"/>
      <c r="P146" s="3"/>
    </row>
    <row r="147" spans="1:20" ht="30.75" customHeight="1" x14ac:dyDescent="0.25">
      <c r="A147" s="6">
        <v>142</v>
      </c>
      <c r="B147" s="3" t="s">
        <v>461</v>
      </c>
      <c r="C147" s="3"/>
      <c r="D147" s="3"/>
      <c r="E147" s="15" t="s">
        <v>68</v>
      </c>
      <c r="F147" s="3">
        <v>60</v>
      </c>
      <c r="G147" s="134">
        <v>0.15</v>
      </c>
      <c r="H147" s="134">
        <v>36</v>
      </c>
      <c r="I147" s="3"/>
      <c r="J147" s="3"/>
      <c r="K147" s="3"/>
      <c r="L147" s="3"/>
      <c r="M147" s="3"/>
      <c r="N147" s="3"/>
      <c r="O147" s="3"/>
      <c r="P147" s="3"/>
    </row>
    <row r="148" spans="1:20" ht="30.75" customHeight="1" x14ac:dyDescent="0.25">
      <c r="A148" s="3">
        <v>143</v>
      </c>
      <c r="B148" s="3" t="s">
        <v>462</v>
      </c>
      <c r="C148" s="3"/>
      <c r="D148" s="3"/>
      <c r="E148" s="15"/>
      <c r="F148" s="3"/>
      <c r="G148" s="134">
        <v>3</v>
      </c>
      <c r="H148" s="134">
        <v>36</v>
      </c>
      <c r="I148" s="3"/>
      <c r="J148" s="3"/>
      <c r="K148" s="3"/>
      <c r="L148" s="3"/>
      <c r="M148" s="3"/>
      <c r="N148" s="3"/>
      <c r="O148" s="3"/>
      <c r="P148" s="3"/>
    </row>
    <row r="149" spans="1:20" ht="30.75" customHeight="1" x14ac:dyDescent="0.25">
      <c r="A149" s="6">
        <v>144</v>
      </c>
      <c r="B149" s="3" t="s">
        <v>463</v>
      </c>
      <c r="C149" s="3" t="s">
        <v>376</v>
      </c>
      <c r="D149" s="3">
        <v>20</v>
      </c>
      <c r="E149" s="15"/>
      <c r="F149" s="3"/>
      <c r="G149" s="134">
        <v>2</v>
      </c>
      <c r="H149" s="134">
        <v>24</v>
      </c>
      <c r="I149" s="3"/>
      <c r="J149" s="3"/>
      <c r="K149" s="3"/>
      <c r="L149" s="3"/>
      <c r="M149" s="3"/>
      <c r="N149" s="3"/>
      <c r="O149" s="3"/>
      <c r="P149" s="3"/>
    </row>
    <row r="150" spans="1:20" ht="30.75" customHeight="1" x14ac:dyDescent="0.25">
      <c r="A150" s="3">
        <v>145</v>
      </c>
      <c r="B150" s="3" t="s">
        <v>464</v>
      </c>
      <c r="C150" s="3"/>
      <c r="D150" s="3"/>
      <c r="E150" s="15"/>
      <c r="F150" s="3"/>
      <c r="G150" s="134">
        <v>3.6</v>
      </c>
      <c r="H150" s="134">
        <v>48</v>
      </c>
      <c r="I150" s="3"/>
      <c r="J150" s="3"/>
      <c r="K150" s="3"/>
      <c r="L150" s="3"/>
      <c r="M150" s="3"/>
      <c r="N150" s="3"/>
      <c r="O150" s="3"/>
      <c r="P150" s="3"/>
    </row>
    <row r="151" spans="1:20" ht="30.75" customHeight="1" x14ac:dyDescent="0.25">
      <c r="A151" s="6">
        <v>146</v>
      </c>
      <c r="B151" s="3" t="s">
        <v>465</v>
      </c>
      <c r="C151" s="3"/>
      <c r="D151" s="3"/>
      <c r="E151" s="15"/>
      <c r="F151" s="3"/>
      <c r="G151" s="134">
        <v>2</v>
      </c>
      <c r="H151" s="134">
        <v>42</v>
      </c>
      <c r="I151" s="3"/>
      <c r="J151" s="3"/>
      <c r="K151" s="3"/>
      <c r="L151" s="3"/>
      <c r="M151" s="3"/>
      <c r="N151" s="3"/>
      <c r="O151" s="3"/>
      <c r="P151" s="3"/>
    </row>
    <row r="152" spans="1:20" ht="30.75" customHeight="1" x14ac:dyDescent="0.25">
      <c r="A152" s="3">
        <v>147</v>
      </c>
      <c r="B152" s="3" t="s">
        <v>466</v>
      </c>
      <c r="C152" s="3"/>
      <c r="D152" s="3"/>
      <c r="E152" s="15"/>
      <c r="F152" s="3"/>
      <c r="G152" s="134">
        <v>1</v>
      </c>
      <c r="H152" s="134">
        <v>48</v>
      </c>
      <c r="I152" s="3"/>
      <c r="J152" s="3"/>
      <c r="K152" s="3"/>
      <c r="L152" s="3"/>
      <c r="M152" s="3"/>
      <c r="N152" s="3"/>
      <c r="O152" s="3"/>
      <c r="P152" s="3"/>
    </row>
    <row r="153" spans="1:20" ht="24.95" customHeight="1" x14ac:dyDescent="0.25">
      <c r="A153" s="6">
        <v>148</v>
      </c>
      <c r="B153" s="3" t="s">
        <v>221</v>
      </c>
      <c r="C153" s="3"/>
      <c r="D153" s="3"/>
      <c r="E153" s="15"/>
      <c r="F153" s="3"/>
      <c r="G153" s="134">
        <v>2.5</v>
      </c>
      <c r="H153" s="134">
        <v>36</v>
      </c>
      <c r="I153" s="3"/>
      <c r="J153" s="3"/>
      <c r="K153" s="3"/>
      <c r="L153" s="3"/>
      <c r="M153" s="3"/>
      <c r="N153" s="3"/>
      <c r="O153" s="3"/>
      <c r="P153" s="3"/>
      <c r="T153" s="2" t="s">
        <v>253</v>
      </c>
    </row>
    <row r="154" spans="1:20" ht="33" customHeight="1" x14ac:dyDescent="0.25">
      <c r="A154" s="3">
        <v>149</v>
      </c>
      <c r="B154" s="3" t="s">
        <v>353</v>
      </c>
      <c r="C154" s="3"/>
      <c r="D154" s="3"/>
      <c r="E154" s="15"/>
      <c r="F154" s="3"/>
      <c r="G154" s="134">
        <v>4</v>
      </c>
      <c r="H154" s="134">
        <v>36</v>
      </c>
      <c r="I154" s="3"/>
      <c r="J154" s="3"/>
      <c r="K154" s="3"/>
      <c r="L154" s="3"/>
      <c r="M154" s="3"/>
      <c r="N154" s="3"/>
      <c r="O154" s="3"/>
      <c r="P154" s="3"/>
    </row>
    <row r="155" spans="1:20" ht="33" customHeight="1" x14ac:dyDescent="0.25">
      <c r="A155" s="48">
        <v>150</v>
      </c>
      <c r="B155" s="48" t="s">
        <v>1671</v>
      </c>
      <c r="C155" s="48"/>
      <c r="D155" s="48"/>
      <c r="E155" s="49"/>
      <c r="F155" s="48"/>
      <c r="G155" s="141">
        <v>3</v>
      </c>
      <c r="H155" s="141">
        <v>42</v>
      </c>
      <c r="I155" s="48"/>
      <c r="J155" s="48"/>
      <c r="K155" s="48"/>
      <c r="L155" s="48"/>
      <c r="M155" s="48"/>
      <c r="N155" s="48"/>
      <c r="O155" s="48"/>
      <c r="P155" s="48"/>
    </row>
    <row r="156" spans="1:20" ht="33" customHeight="1" x14ac:dyDescent="0.25">
      <c r="A156" s="48"/>
      <c r="B156" s="48"/>
      <c r="C156" s="48"/>
      <c r="D156" s="48"/>
      <c r="E156" s="49"/>
      <c r="F156" s="48"/>
      <c r="G156" s="141"/>
      <c r="H156" s="141"/>
      <c r="I156" s="48"/>
      <c r="J156" s="48"/>
      <c r="K156" s="48"/>
      <c r="L156" s="48"/>
      <c r="M156" s="48"/>
      <c r="N156" s="48"/>
      <c r="O156" s="48"/>
      <c r="P156" s="48"/>
    </row>
    <row r="157" spans="1:20" ht="33" customHeight="1" x14ac:dyDescent="0.25">
      <c r="A157" s="48"/>
      <c r="B157" s="48"/>
      <c r="C157" s="48"/>
      <c r="D157" s="48"/>
      <c r="E157" s="49"/>
      <c r="F157" s="48"/>
      <c r="G157" s="141"/>
      <c r="H157" s="141"/>
      <c r="I157" s="48"/>
      <c r="J157" s="48"/>
      <c r="K157" s="48"/>
      <c r="L157" s="48"/>
      <c r="M157" s="48"/>
      <c r="N157" s="48"/>
      <c r="O157" s="48"/>
      <c r="P157" s="48"/>
    </row>
    <row r="158" spans="1:20" s="22" customFormat="1" ht="24.95" customHeight="1" x14ac:dyDescent="0.2">
      <c r="A158" s="14"/>
      <c r="B158" s="14" t="s">
        <v>12</v>
      </c>
      <c r="C158" s="14"/>
      <c r="D158" s="14"/>
      <c r="E158" s="14"/>
      <c r="F158" s="14"/>
      <c r="G158" s="142">
        <f>SUM(G6:G155)</f>
        <v>437.54000000000008</v>
      </c>
      <c r="H158" s="142"/>
      <c r="I158" s="14">
        <f>SUM(I6:I154)</f>
        <v>29150</v>
      </c>
      <c r="J158" s="14">
        <f>SUM(J6:J154)</f>
        <v>29150</v>
      </c>
      <c r="K158" s="14">
        <f>SUM(K6:K154)</f>
        <v>0</v>
      </c>
      <c r="L158" s="14"/>
      <c r="M158" s="14">
        <f>SUM(M7:M154)</f>
        <v>25106</v>
      </c>
      <c r="N158" s="14">
        <f>SUM(N7:N154)</f>
        <v>25106</v>
      </c>
      <c r="O158" s="14">
        <f>SUM(O7:O154)</f>
        <v>0</v>
      </c>
      <c r="P158" s="14"/>
    </row>
    <row r="159" spans="1:20" x14ac:dyDescent="0.25">
      <c r="J159" s="319" t="s">
        <v>1371</v>
      </c>
      <c r="K159" s="319"/>
      <c r="L159" s="319"/>
      <c r="M159" s="319"/>
      <c r="N159" s="319"/>
      <c r="O159" s="319"/>
      <c r="P159" s="319"/>
    </row>
    <row r="160" spans="1:20" x14ac:dyDescent="0.25">
      <c r="A160" s="22" t="s">
        <v>18</v>
      </c>
      <c r="B160" s="22"/>
      <c r="C160" s="22"/>
      <c r="D160" s="22"/>
      <c r="E160" s="22"/>
      <c r="F160" s="22"/>
      <c r="G160" s="129"/>
      <c r="J160" s="297" t="s">
        <v>9</v>
      </c>
      <c r="K160" s="297"/>
      <c r="L160" s="297"/>
      <c r="M160" s="297"/>
      <c r="N160" s="297"/>
      <c r="O160" s="297"/>
      <c r="P160" s="297"/>
    </row>
    <row r="162" spans="8:8" x14ac:dyDescent="0.25">
      <c r="H162" s="137">
        <f>+J164</f>
        <v>0</v>
      </c>
    </row>
  </sheetData>
  <autoFilter ref="B1:B162"/>
  <mergeCells count="3">
    <mergeCell ref="A1:E1"/>
    <mergeCell ref="J159:P159"/>
    <mergeCell ref="J160:P160"/>
  </mergeCells>
  <pageMargins left="0.7" right="0.7" top="0.75" bottom="0.75" header="0.3" footer="0.3"/>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8544"/>
  <sheetViews>
    <sheetView workbookViewId="0">
      <selection activeCell="J10" sqref="J10"/>
    </sheetView>
  </sheetViews>
  <sheetFormatPr defaultColWidth="9.140625" defaultRowHeight="18.75" x14ac:dyDescent="0.3"/>
  <cols>
    <col min="1" max="1" width="6.140625" style="80" customWidth="1"/>
    <col min="2" max="2" width="24.85546875" style="80" customWidth="1"/>
    <col min="3" max="3" width="17.140625" style="80" customWidth="1"/>
    <col min="4" max="4" width="7.42578125" style="80" customWidth="1"/>
    <col min="5" max="5" width="9.140625" style="80"/>
    <col min="6" max="6" width="11.28515625" style="80" customWidth="1"/>
    <col min="7" max="7" width="9.28515625" style="80" customWidth="1"/>
    <col min="8" max="8" width="14.5703125" style="80" customWidth="1"/>
    <col min="9" max="16384" width="9.140625" style="80"/>
  </cols>
  <sheetData>
    <row r="1" spans="1:8" s="85" customFormat="1" ht="16.5" x14ac:dyDescent="0.25">
      <c r="A1" s="275" t="s">
        <v>1372</v>
      </c>
      <c r="B1" s="275"/>
      <c r="D1" s="275" t="s">
        <v>1374</v>
      </c>
      <c r="E1" s="275"/>
      <c r="F1" s="275"/>
      <c r="G1" s="275"/>
    </row>
    <row r="2" spans="1:8" s="85" customFormat="1" ht="16.5" x14ac:dyDescent="0.25">
      <c r="A2" s="275" t="s">
        <v>1373</v>
      </c>
      <c r="B2" s="275"/>
      <c r="D2" s="275" t="s">
        <v>1375</v>
      </c>
      <c r="E2" s="275"/>
      <c r="F2" s="275"/>
      <c r="G2" s="275"/>
    </row>
    <row r="3" spans="1:8" s="85" customFormat="1" ht="16.5" x14ac:dyDescent="0.25"/>
    <row r="4" spans="1:8" s="85" customFormat="1" ht="16.5" x14ac:dyDescent="0.25">
      <c r="A4" s="275" t="s">
        <v>1376</v>
      </c>
      <c r="B4" s="275"/>
      <c r="C4" s="275"/>
      <c r="D4" s="275"/>
      <c r="E4" s="275"/>
      <c r="F4" s="275"/>
      <c r="G4" s="275"/>
    </row>
    <row r="5" spans="1:8" s="85" customFormat="1" ht="24" customHeight="1" x14ac:dyDescent="0.25">
      <c r="A5" s="326" t="s">
        <v>1377</v>
      </c>
      <c r="B5" s="326"/>
      <c r="C5" s="326"/>
      <c r="D5" s="326"/>
      <c r="E5" s="326"/>
      <c r="F5" s="326"/>
      <c r="G5" s="326"/>
    </row>
    <row r="6" spans="1:8" s="89" customFormat="1" ht="56.25" x14ac:dyDescent="0.25">
      <c r="A6" s="88" t="s">
        <v>0</v>
      </c>
      <c r="B6" s="88" t="s">
        <v>1378</v>
      </c>
      <c r="C6" s="88" t="s">
        <v>1380</v>
      </c>
      <c r="D6" s="88" t="s">
        <v>1379</v>
      </c>
      <c r="E6" s="88" t="s">
        <v>1397</v>
      </c>
      <c r="F6" s="88" t="s">
        <v>1398</v>
      </c>
      <c r="G6" s="88" t="s">
        <v>1399</v>
      </c>
      <c r="H6" s="88" t="s">
        <v>1400</v>
      </c>
    </row>
    <row r="7" spans="1:8" ht="23.25" customHeight="1" x14ac:dyDescent="0.3">
      <c r="A7" s="86">
        <v>1</v>
      </c>
      <c r="B7" s="86" t="s">
        <v>27</v>
      </c>
      <c r="C7" s="86" t="s">
        <v>1382</v>
      </c>
      <c r="D7" s="86">
        <v>5</v>
      </c>
      <c r="E7" s="86">
        <v>700</v>
      </c>
      <c r="F7" s="86">
        <f>E7*D7</f>
        <v>3500</v>
      </c>
      <c r="G7" s="86">
        <v>850</v>
      </c>
      <c r="H7" s="86">
        <f>G7*F7</f>
        <v>2975000</v>
      </c>
    </row>
    <row r="8" spans="1:8" ht="23.25" customHeight="1" x14ac:dyDescent="0.3">
      <c r="A8" s="86">
        <v>2</v>
      </c>
      <c r="B8" s="86" t="s">
        <v>42</v>
      </c>
      <c r="C8" s="86" t="s">
        <v>1382</v>
      </c>
      <c r="D8" s="86">
        <v>4.5</v>
      </c>
      <c r="E8" s="86">
        <v>700</v>
      </c>
      <c r="F8" s="86">
        <f t="shared" ref="F8:F71" si="0">E8*D8</f>
        <v>3150</v>
      </c>
      <c r="G8" s="86">
        <v>850</v>
      </c>
      <c r="H8" s="86">
        <f t="shared" ref="H8:H71" si="1">G8*F8</f>
        <v>2677500</v>
      </c>
    </row>
    <row r="9" spans="1:8" ht="23.25" customHeight="1" x14ac:dyDescent="0.3">
      <c r="A9" s="86">
        <v>3</v>
      </c>
      <c r="B9" s="86" t="s">
        <v>49</v>
      </c>
      <c r="C9" s="86" t="s">
        <v>1382</v>
      </c>
      <c r="D9" s="86">
        <v>5</v>
      </c>
      <c r="E9" s="86">
        <v>700</v>
      </c>
      <c r="F9" s="86">
        <f t="shared" si="0"/>
        <v>3500</v>
      </c>
      <c r="G9" s="86">
        <v>850</v>
      </c>
      <c r="H9" s="86">
        <f t="shared" si="1"/>
        <v>2975000</v>
      </c>
    </row>
    <row r="10" spans="1:8" ht="23.25" customHeight="1" x14ac:dyDescent="0.3">
      <c r="A10" s="86">
        <v>4</v>
      </c>
      <c r="B10" s="86" t="s">
        <v>73</v>
      </c>
      <c r="C10" s="86" t="s">
        <v>1382</v>
      </c>
      <c r="D10" s="86">
        <v>5</v>
      </c>
      <c r="E10" s="86">
        <v>700</v>
      </c>
      <c r="F10" s="86">
        <f t="shared" si="0"/>
        <v>3500</v>
      </c>
      <c r="G10" s="86">
        <v>850</v>
      </c>
      <c r="H10" s="86">
        <f t="shared" si="1"/>
        <v>2975000</v>
      </c>
    </row>
    <row r="11" spans="1:8" ht="23.25" customHeight="1" x14ac:dyDescent="0.3">
      <c r="A11" s="86">
        <v>5</v>
      </c>
      <c r="B11" s="86" t="s">
        <v>80</v>
      </c>
      <c r="C11" s="86" t="s">
        <v>1382</v>
      </c>
      <c r="D11" s="86">
        <v>5</v>
      </c>
      <c r="E11" s="86">
        <v>700</v>
      </c>
      <c r="F11" s="86">
        <f t="shared" si="0"/>
        <v>3500</v>
      </c>
      <c r="G11" s="86">
        <v>850</v>
      </c>
      <c r="H11" s="86">
        <f t="shared" si="1"/>
        <v>2975000</v>
      </c>
    </row>
    <row r="12" spans="1:8" ht="23.25" customHeight="1" x14ac:dyDescent="0.3">
      <c r="A12" s="86">
        <v>6</v>
      </c>
      <c r="B12" s="86" t="s">
        <v>83</v>
      </c>
      <c r="C12" s="86" t="s">
        <v>1382</v>
      </c>
      <c r="D12" s="86">
        <v>20</v>
      </c>
      <c r="E12" s="86">
        <v>700</v>
      </c>
      <c r="F12" s="86">
        <f t="shared" si="0"/>
        <v>14000</v>
      </c>
      <c r="G12" s="86">
        <v>850</v>
      </c>
      <c r="H12" s="86">
        <f t="shared" si="1"/>
        <v>11900000</v>
      </c>
    </row>
    <row r="13" spans="1:8" ht="23.25" customHeight="1" x14ac:dyDescent="0.3">
      <c r="A13" s="86">
        <v>7</v>
      </c>
      <c r="B13" s="86" t="s">
        <v>90</v>
      </c>
      <c r="C13" s="86" t="s">
        <v>1382</v>
      </c>
      <c r="D13" s="86">
        <v>6</v>
      </c>
      <c r="E13" s="86">
        <v>700</v>
      </c>
      <c r="F13" s="86">
        <f t="shared" si="0"/>
        <v>4200</v>
      </c>
      <c r="G13" s="86">
        <v>850</v>
      </c>
      <c r="H13" s="86">
        <f t="shared" si="1"/>
        <v>3570000</v>
      </c>
    </row>
    <row r="14" spans="1:8" ht="23.25" customHeight="1" x14ac:dyDescent="0.3">
      <c r="A14" s="86">
        <v>8</v>
      </c>
      <c r="B14" s="86" t="s">
        <v>110</v>
      </c>
      <c r="C14" s="86" t="s">
        <v>1382</v>
      </c>
      <c r="D14" s="86">
        <v>10</v>
      </c>
      <c r="E14" s="86">
        <v>700</v>
      </c>
      <c r="F14" s="86">
        <f t="shared" si="0"/>
        <v>7000</v>
      </c>
      <c r="G14" s="86">
        <v>850</v>
      </c>
      <c r="H14" s="86">
        <f t="shared" si="1"/>
        <v>5950000</v>
      </c>
    </row>
    <row r="15" spans="1:8" ht="23.25" customHeight="1" x14ac:dyDescent="0.3">
      <c r="A15" s="86">
        <v>9</v>
      </c>
      <c r="B15" s="86" t="s">
        <v>476</v>
      </c>
      <c r="C15" s="86" t="s">
        <v>1382</v>
      </c>
      <c r="D15" s="86">
        <v>7</v>
      </c>
      <c r="E15" s="86">
        <v>700</v>
      </c>
      <c r="F15" s="86">
        <f t="shared" si="0"/>
        <v>4900</v>
      </c>
      <c r="G15" s="86">
        <v>850</v>
      </c>
      <c r="H15" s="86">
        <f t="shared" si="1"/>
        <v>4165000</v>
      </c>
    </row>
    <row r="16" spans="1:8" ht="23.25" customHeight="1" x14ac:dyDescent="0.3">
      <c r="A16" s="86">
        <v>10</v>
      </c>
      <c r="B16" s="86" t="s">
        <v>481</v>
      </c>
      <c r="C16" s="86" t="s">
        <v>1382</v>
      </c>
      <c r="D16" s="86">
        <v>5</v>
      </c>
      <c r="E16" s="86">
        <v>700</v>
      </c>
      <c r="F16" s="86">
        <f t="shared" si="0"/>
        <v>3500</v>
      </c>
      <c r="G16" s="86">
        <v>850</v>
      </c>
      <c r="H16" s="86">
        <f t="shared" si="1"/>
        <v>2975000</v>
      </c>
    </row>
    <row r="17" spans="1:8" s="82" customFormat="1" ht="23.25" customHeight="1" x14ac:dyDescent="0.3">
      <c r="A17" s="86">
        <v>11</v>
      </c>
      <c r="B17" s="81" t="s">
        <v>1026</v>
      </c>
      <c r="C17" s="81" t="s">
        <v>1389</v>
      </c>
      <c r="D17" s="81">
        <v>5</v>
      </c>
      <c r="E17" s="86">
        <v>700</v>
      </c>
      <c r="F17" s="86">
        <f t="shared" si="0"/>
        <v>3500</v>
      </c>
      <c r="G17" s="86">
        <v>850</v>
      </c>
      <c r="H17" s="86">
        <f t="shared" si="1"/>
        <v>2975000</v>
      </c>
    </row>
    <row r="18" spans="1:8" s="82" customFormat="1" ht="23.25" customHeight="1" x14ac:dyDescent="0.3">
      <c r="A18" s="86">
        <v>12</v>
      </c>
      <c r="B18" s="81" t="s">
        <v>1049</v>
      </c>
      <c r="C18" s="81" t="s">
        <v>1389</v>
      </c>
      <c r="D18" s="81">
        <v>7</v>
      </c>
      <c r="E18" s="86">
        <v>700</v>
      </c>
      <c r="F18" s="86">
        <f t="shared" si="0"/>
        <v>4900</v>
      </c>
      <c r="G18" s="86">
        <v>850</v>
      </c>
      <c r="H18" s="86">
        <f t="shared" si="1"/>
        <v>4165000</v>
      </c>
    </row>
    <row r="19" spans="1:8" s="82" customFormat="1" ht="23.25" customHeight="1" x14ac:dyDescent="0.3">
      <c r="A19" s="86">
        <v>13</v>
      </c>
      <c r="B19" s="81" t="s">
        <v>900</v>
      </c>
      <c r="C19" s="81" t="s">
        <v>1389</v>
      </c>
      <c r="D19" s="81">
        <v>5</v>
      </c>
      <c r="E19" s="86">
        <v>700</v>
      </c>
      <c r="F19" s="86">
        <f t="shared" si="0"/>
        <v>3500</v>
      </c>
      <c r="G19" s="86">
        <v>850</v>
      </c>
      <c r="H19" s="86">
        <f t="shared" si="1"/>
        <v>2975000</v>
      </c>
    </row>
    <row r="20" spans="1:8" s="82" customFormat="1" ht="23.25" customHeight="1" x14ac:dyDescent="0.3">
      <c r="A20" s="86">
        <v>14</v>
      </c>
      <c r="B20" s="81" t="s">
        <v>1083</v>
      </c>
      <c r="C20" s="81" t="s">
        <v>1389</v>
      </c>
      <c r="D20" s="81">
        <v>9</v>
      </c>
      <c r="E20" s="86">
        <v>700</v>
      </c>
      <c r="F20" s="86">
        <f t="shared" si="0"/>
        <v>6300</v>
      </c>
      <c r="G20" s="86">
        <v>850</v>
      </c>
      <c r="H20" s="86">
        <f t="shared" si="1"/>
        <v>5355000</v>
      </c>
    </row>
    <row r="21" spans="1:8" s="82" customFormat="1" ht="23.25" customHeight="1" x14ac:dyDescent="0.3">
      <c r="A21" s="86">
        <v>15</v>
      </c>
      <c r="B21" s="81" t="s">
        <v>467</v>
      </c>
      <c r="C21" s="81" t="s">
        <v>1389</v>
      </c>
      <c r="D21" s="81">
        <v>6</v>
      </c>
      <c r="E21" s="86">
        <v>700</v>
      </c>
      <c r="F21" s="86">
        <f t="shared" si="0"/>
        <v>4200</v>
      </c>
      <c r="G21" s="86">
        <v>850</v>
      </c>
      <c r="H21" s="86">
        <f t="shared" si="1"/>
        <v>3570000</v>
      </c>
    </row>
    <row r="22" spans="1:8" s="82" customFormat="1" ht="23.25" customHeight="1" x14ac:dyDescent="0.3">
      <c r="A22" s="86">
        <v>16</v>
      </c>
      <c r="B22" s="81" t="s">
        <v>1097</v>
      </c>
      <c r="C22" s="81" t="s">
        <v>1389</v>
      </c>
      <c r="D22" s="81">
        <v>10</v>
      </c>
      <c r="E22" s="86">
        <v>700</v>
      </c>
      <c r="F22" s="86">
        <f t="shared" si="0"/>
        <v>7000</v>
      </c>
      <c r="G22" s="86">
        <v>850</v>
      </c>
      <c r="H22" s="86">
        <f t="shared" si="1"/>
        <v>5950000</v>
      </c>
    </row>
    <row r="23" spans="1:8" ht="23.25" customHeight="1" x14ac:dyDescent="0.3">
      <c r="A23" s="86">
        <v>17</v>
      </c>
      <c r="B23" s="86" t="s">
        <v>806</v>
      </c>
      <c r="C23" s="86" t="s">
        <v>1388</v>
      </c>
      <c r="D23" s="86">
        <v>8</v>
      </c>
      <c r="E23" s="86">
        <v>700</v>
      </c>
      <c r="F23" s="86">
        <f t="shared" si="0"/>
        <v>5600</v>
      </c>
      <c r="G23" s="86">
        <v>850</v>
      </c>
      <c r="H23" s="86">
        <f t="shared" si="1"/>
        <v>4760000</v>
      </c>
    </row>
    <row r="24" spans="1:8" ht="23.25" customHeight="1" x14ac:dyDescent="0.3">
      <c r="A24" s="86">
        <v>18</v>
      </c>
      <c r="B24" s="86" t="s">
        <v>809</v>
      </c>
      <c r="C24" s="86" t="s">
        <v>1388</v>
      </c>
      <c r="D24" s="86">
        <v>5</v>
      </c>
      <c r="E24" s="86">
        <v>700</v>
      </c>
      <c r="F24" s="86">
        <f t="shared" si="0"/>
        <v>3500</v>
      </c>
      <c r="G24" s="86">
        <v>850</v>
      </c>
      <c r="H24" s="86">
        <f t="shared" si="1"/>
        <v>2975000</v>
      </c>
    </row>
    <row r="25" spans="1:8" ht="23.25" customHeight="1" x14ac:dyDescent="0.3">
      <c r="A25" s="86">
        <v>19</v>
      </c>
      <c r="B25" s="86" t="s">
        <v>812</v>
      </c>
      <c r="C25" s="86" t="s">
        <v>1388</v>
      </c>
      <c r="D25" s="86">
        <v>7</v>
      </c>
      <c r="E25" s="86">
        <v>700</v>
      </c>
      <c r="F25" s="86">
        <f t="shared" si="0"/>
        <v>4900</v>
      </c>
      <c r="G25" s="86">
        <v>850</v>
      </c>
      <c r="H25" s="86">
        <f t="shared" si="1"/>
        <v>4165000</v>
      </c>
    </row>
    <row r="26" spans="1:8" ht="23.25" customHeight="1" x14ac:dyDescent="0.3">
      <c r="A26" s="86">
        <v>20</v>
      </c>
      <c r="B26" s="86" t="s">
        <v>282</v>
      </c>
      <c r="C26" s="86" t="s">
        <v>1388</v>
      </c>
      <c r="D26" s="86">
        <v>5</v>
      </c>
      <c r="E26" s="86">
        <v>700</v>
      </c>
      <c r="F26" s="86">
        <f t="shared" si="0"/>
        <v>3500</v>
      </c>
      <c r="G26" s="86">
        <v>850</v>
      </c>
      <c r="H26" s="86">
        <f t="shared" si="1"/>
        <v>2975000</v>
      </c>
    </row>
    <row r="27" spans="1:8" ht="23.25" customHeight="1" x14ac:dyDescent="0.3">
      <c r="A27" s="86">
        <v>21</v>
      </c>
      <c r="B27" s="86" t="s">
        <v>891</v>
      </c>
      <c r="C27" s="86" t="s">
        <v>1388</v>
      </c>
      <c r="D27" s="86">
        <v>5</v>
      </c>
      <c r="E27" s="86">
        <v>700</v>
      </c>
      <c r="F27" s="86">
        <f t="shared" si="0"/>
        <v>3500</v>
      </c>
      <c r="G27" s="86">
        <v>850</v>
      </c>
      <c r="H27" s="86">
        <f t="shared" si="1"/>
        <v>2975000</v>
      </c>
    </row>
    <row r="28" spans="1:8" ht="23.25" customHeight="1" x14ac:dyDescent="0.3">
      <c r="A28" s="86">
        <v>22</v>
      </c>
      <c r="B28" s="86" t="s">
        <v>902</v>
      </c>
      <c r="C28" s="86" t="s">
        <v>1388</v>
      </c>
      <c r="D28" s="86">
        <v>5.05</v>
      </c>
      <c r="E28" s="86">
        <v>700</v>
      </c>
      <c r="F28" s="86">
        <f t="shared" si="0"/>
        <v>3535</v>
      </c>
      <c r="G28" s="86">
        <v>850</v>
      </c>
      <c r="H28" s="86">
        <f t="shared" si="1"/>
        <v>3004750</v>
      </c>
    </row>
    <row r="29" spans="1:8" ht="23.25" customHeight="1" x14ac:dyDescent="0.3">
      <c r="A29" s="86">
        <v>23</v>
      </c>
      <c r="B29" s="86" t="s">
        <v>953</v>
      </c>
      <c r="C29" s="86" t="s">
        <v>1388</v>
      </c>
      <c r="D29" s="86">
        <v>10</v>
      </c>
      <c r="E29" s="86">
        <v>700</v>
      </c>
      <c r="F29" s="86">
        <f t="shared" si="0"/>
        <v>7000</v>
      </c>
      <c r="G29" s="86">
        <v>850</v>
      </c>
      <c r="H29" s="86">
        <f t="shared" si="1"/>
        <v>5950000</v>
      </c>
    </row>
    <row r="30" spans="1:8" ht="23.25" customHeight="1" x14ac:dyDescent="0.3">
      <c r="A30" s="86">
        <v>24</v>
      </c>
      <c r="B30" s="86" t="s">
        <v>1393</v>
      </c>
      <c r="C30" s="86" t="s">
        <v>1396</v>
      </c>
      <c r="D30" s="86">
        <v>5</v>
      </c>
      <c r="E30" s="86">
        <v>700</v>
      </c>
      <c r="F30" s="86">
        <f t="shared" si="0"/>
        <v>3500</v>
      </c>
      <c r="G30" s="86">
        <v>850</v>
      </c>
      <c r="H30" s="86">
        <f t="shared" si="1"/>
        <v>2975000</v>
      </c>
    </row>
    <row r="31" spans="1:8" ht="23.25" customHeight="1" x14ac:dyDescent="0.3">
      <c r="A31" s="86">
        <v>25</v>
      </c>
      <c r="B31" s="86" t="s">
        <v>1394</v>
      </c>
      <c r="C31" s="86" t="s">
        <v>1396</v>
      </c>
      <c r="D31" s="86">
        <v>10</v>
      </c>
      <c r="E31" s="86">
        <v>700</v>
      </c>
      <c r="F31" s="86">
        <f t="shared" si="0"/>
        <v>7000</v>
      </c>
      <c r="G31" s="86">
        <v>850</v>
      </c>
      <c r="H31" s="86">
        <f t="shared" si="1"/>
        <v>5950000</v>
      </c>
    </row>
    <row r="32" spans="1:8" ht="23.25" customHeight="1" x14ac:dyDescent="0.3">
      <c r="A32" s="86">
        <v>26</v>
      </c>
      <c r="B32" s="86" t="s">
        <v>1395</v>
      </c>
      <c r="C32" s="86" t="s">
        <v>1396</v>
      </c>
      <c r="D32" s="86">
        <v>10</v>
      </c>
      <c r="E32" s="86">
        <v>700</v>
      </c>
      <c r="F32" s="86">
        <f t="shared" si="0"/>
        <v>7000</v>
      </c>
      <c r="G32" s="86">
        <v>850</v>
      </c>
      <c r="H32" s="86">
        <f t="shared" si="1"/>
        <v>5950000</v>
      </c>
    </row>
    <row r="33" spans="1:8" ht="23.25" customHeight="1" x14ac:dyDescent="0.3">
      <c r="A33" s="86">
        <v>27</v>
      </c>
      <c r="B33" s="86" t="s">
        <v>771</v>
      </c>
      <c r="C33" s="86" t="s">
        <v>1396</v>
      </c>
      <c r="D33" s="86">
        <v>5</v>
      </c>
      <c r="E33" s="86">
        <v>700</v>
      </c>
      <c r="F33" s="86">
        <f t="shared" si="0"/>
        <v>3500</v>
      </c>
      <c r="G33" s="86">
        <v>850</v>
      </c>
      <c r="H33" s="86">
        <f t="shared" si="1"/>
        <v>2975000</v>
      </c>
    </row>
    <row r="34" spans="1:8" ht="23.25" customHeight="1" x14ac:dyDescent="0.3">
      <c r="A34" s="86">
        <v>28</v>
      </c>
      <c r="B34" s="86" t="s">
        <v>705</v>
      </c>
      <c r="C34" s="86" t="s">
        <v>1387</v>
      </c>
      <c r="D34" s="86">
        <v>5</v>
      </c>
      <c r="E34" s="86">
        <v>700</v>
      </c>
      <c r="F34" s="86">
        <f t="shared" si="0"/>
        <v>3500</v>
      </c>
      <c r="G34" s="86">
        <v>850</v>
      </c>
      <c r="H34" s="86">
        <f t="shared" si="1"/>
        <v>2975000</v>
      </c>
    </row>
    <row r="35" spans="1:8" ht="23.25" customHeight="1" x14ac:dyDescent="0.3">
      <c r="A35" s="86">
        <v>29</v>
      </c>
      <c r="B35" s="86" t="s">
        <v>707</v>
      </c>
      <c r="C35" s="86" t="s">
        <v>1387</v>
      </c>
      <c r="D35" s="86">
        <v>6</v>
      </c>
      <c r="E35" s="86">
        <v>700</v>
      </c>
      <c r="F35" s="86">
        <f t="shared" si="0"/>
        <v>4200</v>
      </c>
      <c r="G35" s="86">
        <v>850</v>
      </c>
      <c r="H35" s="86">
        <f t="shared" si="1"/>
        <v>3570000</v>
      </c>
    </row>
    <row r="36" spans="1:8" ht="23.25" customHeight="1" x14ac:dyDescent="0.3">
      <c r="A36" s="86">
        <v>30</v>
      </c>
      <c r="B36" s="86" t="s">
        <v>718</v>
      </c>
      <c r="C36" s="86" t="s">
        <v>1387</v>
      </c>
      <c r="D36" s="86">
        <v>6</v>
      </c>
      <c r="E36" s="86">
        <v>700</v>
      </c>
      <c r="F36" s="86">
        <f t="shared" si="0"/>
        <v>4200</v>
      </c>
      <c r="G36" s="86">
        <v>850</v>
      </c>
      <c r="H36" s="86">
        <f t="shared" si="1"/>
        <v>3570000</v>
      </c>
    </row>
    <row r="37" spans="1:8" ht="23.25" customHeight="1" x14ac:dyDescent="0.3">
      <c r="A37" s="86">
        <v>31</v>
      </c>
      <c r="B37" s="86" t="s">
        <v>722</v>
      </c>
      <c r="C37" s="86" t="s">
        <v>1387</v>
      </c>
      <c r="D37" s="86">
        <v>20</v>
      </c>
      <c r="E37" s="86">
        <v>700</v>
      </c>
      <c r="F37" s="86">
        <f t="shared" si="0"/>
        <v>14000</v>
      </c>
      <c r="G37" s="86">
        <v>850</v>
      </c>
      <c r="H37" s="86">
        <f t="shared" si="1"/>
        <v>11900000</v>
      </c>
    </row>
    <row r="38" spans="1:8" ht="23.25" customHeight="1" x14ac:dyDescent="0.3">
      <c r="A38" s="86">
        <v>32</v>
      </c>
      <c r="B38" s="86" t="s">
        <v>725</v>
      </c>
      <c r="C38" s="86" t="s">
        <v>1387</v>
      </c>
      <c r="D38" s="86">
        <v>6</v>
      </c>
      <c r="E38" s="86">
        <v>700</v>
      </c>
      <c r="F38" s="86">
        <f t="shared" si="0"/>
        <v>4200</v>
      </c>
      <c r="G38" s="86">
        <v>850</v>
      </c>
      <c r="H38" s="86">
        <f t="shared" si="1"/>
        <v>3570000</v>
      </c>
    </row>
    <row r="39" spans="1:8" ht="23.25" customHeight="1" x14ac:dyDescent="0.3">
      <c r="A39" s="86">
        <v>33</v>
      </c>
      <c r="B39" s="86" t="s">
        <v>728</v>
      </c>
      <c r="C39" s="86" t="s">
        <v>1387</v>
      </c>
      <c r="D39" s="86">
        <v>5</v>
      </c>
      <c r="E39" s="86">
        <v>700</v>
      </c>
      <c r="F39" s="86">
        <f t="shared" si="0"/>
        <v>3500</v>
      </c>
      <c r="G39" s="86">
        <v>850</v>
      </c>
      <c r="H39" s="86">
        <f t="shared" si="1"/>
        <v>2975000</v>
      </c>
    </row>
    <row r="40" spans="1:8" ht="23.25" customHeight="1" x14ac:dyDescent="0.3">
      <c r="A40" s="86">
        <v>34</v>
      </c>
      <c r="B40" s="86" t="s">
        <v>729</v>
      </c>
      <c r="C40" s="86" t="s">
        <v>1387</v>
      </c>
      <c r="D40" s="86">
        <v>8</v>
      </c>
      <c r="E40" s="86">
        <v>700</v>
      </c>
      <c r="F40" s="86">
        <f t="shared" si="0"/>
        <v>5600</v>
      </c>
      <c r="G40" s="86">
        <v>850</v>
      </c>
      <c r="H40" s="86">
        <f t="shared" si="1"/>
        <v>4760000</v>
      </c>
    </row>
    <row r="41" spans="1:8" ht="23.25" customHeight="1" x14ac:dyDescent="0.3">
      <c r="A41" s="86">
        <v>35</v>
      </c>
      <c r="B41" s="86" t="s">
        <v>620</v>
      </c>
      <c r="C41" s="86" t="s">
        <v>1387</v>
      </c>
      <c r="D41" s="86">
        <v>5.5</v>
      </c>
      <c r="E41" s="86">
        <v>700</v>
      </c>
      <c r="F41" s="86">
        <f t="shared" si="0"/>
        <v>3850</v>
      </c>
      <c r="G41" s="86">
        <v>850</v>
      </c>
      <c r="H41" s="86">
        <f t="shared" si="1"/>
        <v>3272500</v>
      </c>
    </row>
    <row r="42" spans="1:8" ht="23.25" customHeight="1" x14ac:dyDescent="0.3">
      <c r="A42" s="86">
        <v>36</v>
      </c>
      <c r="B42" s="86" t="s">
        <v>731</v>
      </c>
      <c r="C42" s="86" t="s">
        <v>1387</v>
      </c>
      <c r="D42" s="86">
        <v>11</v>
      </c>
      <c r="E42" s="86">
        <v>700</v>
      </c>
      <c r="F42" s="86">
        <f t="shared" si="0"/>
        <v>7700</v>
      </c>
      <c r="G42" s="86">
        <v>850</v>
      </c>
      <c r="H42" s="86">
        <f t="shared" si="1"/>
        <v>6545000</v>
      </c>
    </row>
    <row r="43" spans="1:8" ht="23.25" customHeight="1" x14ac:dyDescent="0.3">
      <c r="A43" s="86">
        <v>37</v>
      </c>
      <c r="B43" s="86" t="s">
        <v>178</v>
      </c>
      <c r="C43" s="86" t="s">
        <v>1387</v>
      </c>
      <c r="D43" s="86">
        <v>5</v>
      </c>
      <c r="E43" s="86">
        <v>700</v>
      </c>
      <c r="F43" s="86">
        <f t="shared" si="0"/>
        <v>3500</v>
      </c>
      <c r="G43" s="86">
        <v>850</v>
      </c>
      <c r="H43" s="86">
        <f t="shared" si="1"/>
        <v>2975000</v>
      </c>
    </row>
    <row r="44" spans="1:8" ht="23.25" customHeight="1" x14ac:dyDescent="0.3">
      <c r="A44" s="86">
        <v>38</v>
      </c>
      <c r="B44" s="86" t="s">
        <v>733</v>
      </c>
      <c r="C44" s="86" t="s">
        <v>1387</v>
      </c>
      <c r="D44" s="86">
        <v>8</v>
      </c>
      <c r="E44" s="86">
        <v>700</v>
      </c>
      <c r="F44" s="86">
        <f t="shared" si="0"/>
        <v>5600</v>
      </c>
      <c r="G44" s="86">
        <v>850</v>
      </c>
      <c r="H44" s="86">
        <f t="shared" si="1"/>
        <v>4760000</v>
      </c>
    </row>
    <row r="45" spans="1:8" ht="23.25" customHeight="1" x14ac:dyDescent="0.3">
      <c r="A45" s="86">
        <v>39</v>
      </c>
      <c r="B45" s="86" t="s">
        <v>734</v>
      </c>
      <c r="C45" s="86" t="s">
        <v>1387</v>
      </c>
      <c r="D45" s="86">
        <v>17</v>
      </c>
      <c r="E45" s="86">
        <v>700</v>
      </c>
      <c r="F45" s="86">
        <f t="shared" si="0"/>
        <v>11900</v>
      </c>
      <c r="G45" s="86">
        <v>850</v>
      </c>
      <c r="H45" s="86">
        <f t="shared" si="1"/>
        <v>10115000</v>
      </c>
    </row>
    <row r="46" spans="1:8" ht="23.25" customHeight="1" x14ac:dyDescent="0.3">
      <c r="A46" s="86">
        <v>40</v>
      </c>
      <c r="B46" s="86" t="s">
        <v>735</v>
      </c>
      <c r="C46" s="86" t="s">
        <v>1387</v>
      </c>
      <c r="D46" s="86">
        <v>7</v>
      </c>
      <c r="E46" s="86">
        <v>700</v>
      </c>
      <c r="F46" s="86">
        <f t="shared" si="0"/>
        <v>4900</v>
      </c>
      <c r="G46" s="86">
        <v>850</v>
      </c>
      <c r="H46" s="86">
        <f t="shared" si="1"/>
        <v>4165000</v>
      </c>
    </row>
    <row r="47" spans="1:8" ht="23.25" customHeight="1" x14ac:dyDescent="0.3">
      <c r="A47" s="86">
        <v>41</v>
      </c>
      <c r="B47" s="86" t="s">
        <v>245</v>
      </c>
      <c r="C47" s="86" t="s">
        <v>1387</v>
      </c>
      <c r="D47" s="86">
        <v>5.5</v>
      </c>
      <c r="E47" s="86">
        <v>700</v>
      </c>
      <c r="F47" s="86">
        <f t="shared" si="0"/>
        <v>3850</v>
      </c>
      <c r="G47" s="86">
        <v>850</v>
      </c>
      <c r="H47" s="86">
        <f t="shared" si="1"/>
        <v>3272500</v>
      </c>
    </row>
    <row r="48" spans="1:8" ht="23.25" customHeight="1" x14ac:dyDescent="0.3">
      <c r="A48" s="86">
        <v>42</v>
      </c>
      <c r="B48" s="86" t="s">
        <v>742</v>
      </c>
      <c r="C48" s="86" t="s">
        <v>1387</v>
      </c>
      <c r="D48" s="86">
        <v>5</v>
      </c>
      <c r="E48" s="86">
        <v>700</v>
      </c>
      <c r="F48" s="86">
        <f t="shared" si="0"/>
        <v>3500</v>
      </c>
      <c r="G48" s="86">
        <v>850</v>
      </c>
      <c r="H48" s="86">
        <f t="shared" si="1"/>
        <v>2975000</v>
      </c>
    </row>
    <row r="49" spans="1:8" ht="23.25" customHeight="1" x14ac:dyDescent="0.3">
      <c r="A49" s="86">
        <v>43</v>
      </c>
      <c r="B49" s="86" t="s">
        <v>747</v>
      </c>
      <c r="C49" s="86" t="s">
        <v>1387</v>
      </c>
      <c r="D49" s="86">
        <v>5</v>
      </c>
      <c r="E49" s="86">
        <v>700</v>
      </c>
      <c r="F49" s="86">
        <f t="shared" si="0"/>
        <v>3500</v>
      </c>
      <c r="G49" s="86">
        <v>850</v>
      </c>
      <c r="H49" s="86">
        <f t="shared" si="1"/>
        <v>2975000</v>
      </c>
    </row>
    <row r="50" spans="1:8" ht="23.25" customHeight="1" x14ac:dyDescent="0.3">
      <c r="A50" s="86">
        <v>44</v>
      </c>
      <c r="B50" s="86" t="s">
        <v>753</v>
      </c>
      <c r="C50" s="86" t="s">
        <v>1387</v>
      </c>
      <c r="D50" s="86">
        <v>7</v>
      </c>
      <c r="E50" s="86">
        <v>700</v>
      </c>
      <c r="F50" s="86">
        <f t="shared" si="0"/>
        <v>4900</v>
      </c>
      <c r="G50" s="86">
        <v>850</v>
      </c>
      <c r="H50" s="86">
        <f t="shared" si="1"/>
        <v>4165000</v>
      </c>
    </row>
    <row r="51" spans="1:8" ht="23.25" customHeight="1" x14ac:dyDescent="0.3">
      <c r="A51" s="86">
        <v>45</v>
      </c>
      <c r="B51" s="86" t="s">
        <v>762</v>
      </c>
      <c r="C51" s="86" t="s">
        <v>1387</v>
      </c>
      <c r="D51" s="86">
        <v>5</v>
      </c>
      <c r="E51" s="86">
        <v>700</v>
      </c>
      <c r="F51" s="86">
        <f t="shared" si="0"/>
        <v>3500</v>
      </c>
      <c r="G51" s="86">
        <v>850</v>
      </c>
      <c r="H51" s="86">
        <f t="shared" si="1"/>
        <v>2975000</v>
      </c>
    </row>
    <row r="52" spans="1:8" ht="23.25" customHeight="1" x14ac:dyDescent="0.3">
      <c r="A52" s="86">
        <v>46</v>
      </c>
      <c r="B52" s="86" t="s">
        <v>768</v>
      </c>
      <c r="C52" s="86" t="s">
        <v>1387</v>
      </c>
      <c r="D52" s="86">
        <v>8</v>
      </c>
      <c r="E52" s="86">
        <v>700</v>
      </c>
      <c r="F52" s="86">
        <f t="shared" si="0"/>
        <v>5600</v>
      </c>
      <c r="G52" s="86">
        <v>850</v>
      </c>
      <c r="H52" s="86">
        <f t="shared" si="1"/>
        <v>4760000</v>
      </c>
    </row>
    <row r="53" spans="1:8" ht="23.25" customHeight="1" x14ac:dyDescent="0.3">
      <c r="A53" s="86">
        <v>47</v>
      </c>
      <c r="B53" s="86" t="s">
        <v>771</v>
      </c>
      <c r="C53" s="86" t="s">
        <v>1387</v>
      </c>
      <c r="D53" s="86">
        <v>13</v>
      </c>
      <c r="E53" s="86">
        <v>700</v>
      </c>
      <c r="F53" s="86">
        <f t="shared" si="0"/>
        <v>9100</v>
      </c>
      <c r="G53" s="86">
        <v>850</v>
      </c>
      <c r="H53" s="86">
        <f t="shared" si="1"/>
        <v>7735000</v>
      </c>
    </row>
    <row r="54" spans="1:8" ht="23.25" customHeight="1" x14ac:dyDescent="0.3">
      <c r="A54" s="86">
        <v>48</v>
      </c>
      <c r="B54" s="86" t="s">
        <v>95</v>
      </c>
      <c r="C54" s="86" t="s">
        <v>1387</v>
      </c>
      <c r="D54" s="86">
        <v>7</v>
      </c>
      <c r="E54" s="86">
        <v>700</v>
      </c>
      <c r="F54" s="86">
        <f t="shared" si="0"/>
        <v>4900</v>
      </c>
      <c r="G54" s="86">
        <v>850</v>
      </c>
      <c r="H54" s="86">
        <f t="shared" si="1"/>
        <v>4165000</v>
      </c>
    </row>
    <row r="55" spans="1:8" ht="23.25" customHeight="1" x14ac:dyDescent="0.3">
      <c r="A55" s="86">
        <v>49</v>
      </c>
      <c r="B55" s="86" t="s">
        <v>778</v>
      </c>
      <c r="C55" s="86" t="s">
        <v>1387</v>
      </c>
      <c r="D55" s="86">
        <v>5</v>
      </c>
      <c r="E55" s="86">
        <v>700</v>
      </c>
      <c r="F55" s="86">
        <f t="shared" si="0"/>
        <v>3500</v>
      </c>
      <c r="G55" s="86">
        <v>850</v>
      </c>
      <c r="H55" s="86">
        <f t="shared" si="1"/>
        <v>2975000</v>
      </c>
    </row>
    <row r="56" spans="1:8" ht="23.25" customHeight="1" x14ac:dyDescent="0.3">
      <c r="A56" s="86">
        <v>50</v>
      </c>
      <c r="B56" s="86" t="s">
        <v>779</v>
      </c>
      <c r="C56" s="86" t="s">
        <v>1387</v>
      </c>
      <c r="D56" s="86">
        <v>14</v>
      </c>
      <c r="E56" s="86">
        <v>700</v>
      </c>
      <c r="F56" s="86">
        <f t="shared" si="0"/>
        <v>9800</v>
      </c>
      <c r="G56" s="86">
        <v>850</v>
      </c>
      <c r="H56" s="86">
        <f t="shared" si="1"/>
        <v>8330000</v>
      </c>
    </row>
    <row r="57" spans="1:8" ht="23.25" customHeight="1" x14ac:dyDescent="0.3">
      <c r="A57" s="86">
        <v>51</v>
      </c>
      <c r="B57" s="86" t="s">
        <v>547</v>
      </c>
      <c r="C57" s="86" t="s">
        <v>1387</v>
      </c>
      <c r="D57" s="86">
        <v>8</v>
      </c>
      <c r="E57" s="86">
        <v>700</v>
      </c>
      <c r="F57" s="86">
        <f t="shared" si="0"/>
        <v>5600</v>
      </c>
      <c r="G57" s="86">
        <v>850</v>
      </c>
      <c r="H57" s="86">
        <f t="shared" si="1"/>
        <v>4760000</v>
      </c>
    </row>
    <row r="58" spans="1:8" ht="23.25" customHeight="1" x14ac:dyDescent="0.3">
      <c r="A58" s="86">
        <v>52</v>
      </c>
      <c r="B58" s="86" t="s">
        <v>787</v>
      </c>
      <c r="C58" s="86" t="s">
        <v>1387</v>
      </c>
      <c r="D58" s="86">
        <v>8</v>
      </c>
      <c r="E58" s="86">
        <v>700</v>
      </c>
      <c r="F58" s="86">
        <f t="shared" si="0"/>
        <v>5600</v>
      </c>
      <c r="G58" s="86">
        <v>850</v>
      </c>
      <c r="H58" s="86">
        <f t="shared" si="1"/>
        <v>4760000</v>
      </c>
    </row>
    <row r="59" spans="1:8" ht="23.25" customHeight="1" x14ac:dyDescent="0.3">
      <c r="A59" s="86">
        <v>53</v>
      </c>
      <c r="B59" s="86" t="s">
        <v>788</v>
      </c>
      <c r="C59" s="86" t="s">
        <v>1387</v>
      </c>
      <c r="D59" s="86">
        <v>5</v>
      </c>
      <c r="E59" s="86">
        <v>700</v>
      </c>
      <c r="F59" s="86">
        <f t="shared" si="0"/>
        <v>3500</v>
      </c>
      <c r="G59" s="86">
        <v>850</v>
      </c>
      <c r="H59" s="86">
        <f t="shared" si="1"/>
        <v>2975000</v>
      </c>
    </row>
    <row r="60" spans="1:8" ht="23.25" customHeight="1" x14ac:dyDescent="0.3">
      <c r="A60" s="86">
        <v>54</v>
      </c>
      <c r="B60" s="86" t="s">
        <v>789</v>
      </c>
      <c r="C60" s="86" t="s">
        <v>1387</v>
      </c>
      <c r="D60" s="86">
        <v>10</v>
      </c>
      <c r="E60" s="86">
        <v>700</v>
      </c>
      <c r="F60" s="86">
        <f t="shared" si="0"/>
        <v>7000</v>
      </c>
      <c r="G60" s="86">
        <v>850</v>
      </c>
      <c r="H60" s="86">
        <f t="shared" si="1"/>
        <v>5950000</v>
      </c>
    </row>
    <row r="61" spans="1:8" ht="23.25" customHeight="1" x14ac:dyDescent="0.3">
      <c r="A61" s="86">
        <v>55</v>
      </c>
      <c r="B61" s="86" t="s">
        <v>1140</v>
      </c>
      <c r="C61" s="86" t="s">
        <v>1391</v>
      </c>
      <c r="D61" s="86">
        <v>6.1</v>
      </c>
      <c r="E61" s="86">
        <v>700</v>
      </c>
      <c r="F61" s="86">
        <f t="shared" si="0"/>
        <v>4270</v>
      </c>
      <c r="G61" s="86">
        <v>850</v>
      </c>
      <c r="H61" s="86">
        <f t="shared" si="1"/>
        <v>3629500</v>
      </c>
    </row>
    <row r="62" spans="1:8" ht="23.25" customHeight="1" x14ac:dyDescent="0.3">
      <c r="A62" s="86">
        <v>56</v>
      </c>
      <c r="B62" s="86" t="s">
        <v>1150</v>
      </c>
      <c r="C62" s="86" t="s">
        <v>1391</v>
      </c>
      <c r="D62" s="86">
        <v>7</v>
      </c>
      <c r="E62" s="86">
        <v>700</v>
      </c>
      <c r="F62" s="86">
        <f t="shared" si="0"/>
        <v>4900</v>
      </c>
      <c r="G62" s="86">
        <v>850</v>
      </c>
      <c r="H62" s="86">
        <f t="shared" si="1"/>
        <v>4165000</v>
      </c>
    </row>
    <row r="63" spans="1:8" ht="23.25" customHeight="1" x14ac:dyDescent="0.3">
      <c r="A63" s="86">
        <v>57</v>
      </c>
      <c r="B63" s="86" t="s">
        <v>294</v>
      </c>
      <c r="C63" s="86" t="s">
        <v>1391</v>
      </c>
      <c r="D63" s="86">
        <v>6</v>
      </c>
      <c r="E63" s="86">
        <v>700</v>
      </c>
      <c r="F63" s="86">
        <f t="shared" si="0"/>
        <v>4200</v>
      </c>
      <c r="G63" s="86">
        <v>850</v>
      </c>
      <c r="H63" s="86">
        <f t="shared" si="1"/>
        <v>3570000</v>
      </c>
    </row>
    <row r="64" spans="1:8" ht="23.25" customHeight="1" x14ac:dyDescent="0.3">
      <c r="A64" s="86">
        <v>58</v>
      </c>
      <c r="B64" s="86" t="s">
        <v>1166</v>
      </c>
      <c r="C64" s="86" t="s">
        <v>1391</v>
      </c>
      <c r="D64" s="86">
        <v>6</v>
      </c>
      <c r="E64" s="86">
        <v>700</v>
      </c>
      <c r="F64" s="86">
        <f t="shared" si="0"/>
        <v>4200</v>
      </c>
      <c r="G64" s="86">
        <v>850</v>
      </c>
      <c r="H64" s="86">
        <f t="shared" si="1"/>
        <v>3570000</v>
      </c>
    </row>
    <row r="65" spans="1:8" ht="23.25" customHeight="1" x14ac:dyDescent="0.3">
      <c r="A65" s="86">
        <v>59</v>
      </c>
      <c r="B65" s="86" t="s">
        <v>1167</v>
      </c>
      <c r="C65" s="86" t="s">
        <v>1391</v>
      </c>
      <c r="D65" s="86">
        <v>4.5</v>
      </c>
      <c r="E65" s="86">
        <v>700</v>
      </c>
      <c r="F65" s="86">
        <f t="shared" si="0"/>
        <v>3150</v>
      </c>
      <c r="G65" s="86">
        <v>850</v>
      </c>
      <c r="H65" s="86">
        <f t="shared" si="1"/>
        <v>2677500</v>
      </c>
    </row>
    <row r="66" spans="1:8" ht="23.25" customHeight="1" x14ac:dyDescent="0.3">
      <c r="A66" s="86">
        <v>60</v>
      </c>
      <c r="B66" s="86" t="s">
        <v>1171</v>
      </c>
      <c r="C66" s="86" t="s">
        <v>1391</v>
      </c>
      <c r="D66" s="86">
        <v>8</v>
      </c>
      <c r="E66" s="86">
        <v>700</v>
      </c>
      <c r="F66" s="86">
        <f t="shared" si="0"/>
        <v>5600</v>
      </c>
      <c r="G66" s="86">
        <v>850</v>
      </c>
      <c r="H66" s="86">
        <f t="shared" si="1"/>
        <v>4760000</v>
      </c>
    </row>
    <row r="67" spans="1:8" ht="23.25" customHeight="1" x14ac:dyDescent="0.3">
      <c r="A67" s="86">
        <v>61</v>
      </c>
      <c r="B67" s="86" t="s">
        <v>1174</v>
      </c>
      <c r="C67" s="86" t="s">
        <v>1391</v>
      </c>
      <c r="D67" s="86">
        <v>5</v>
      </c>
      <c r="E67" s="86">
        <v>700</v>
      </c>
      <c r="F67" s="86">
        <f t="shared" si="0"/>
        <v>3500</v>
      </c>
      <c r="G67" s="86">
        <v>850</v>
      </c>
      <c r="H67" s="86">
        <f t="shared" si="1"/>
        <v>2975000</v>
      </c>
    </row>
    <row r="68" spans="1:8" ht="23.25" customHeight="1" x14ac:dyDescent="0.3">
      <c r="A68" s="86">
        <v>62</v>
      </c>
      <c r="B68" s="86" t="s">
        <v>1175</v>
      </c>
      <c r="C68" s="86" t="s">
        <v>1391</v>
      </c>
      <c r="D68" s="86">
        <v>17</v>
      </c>
      <c r="E68" s="86">
        <v>700</v>
      </c>
      <c r="F68" s="86">
        <f t="shared" si="0"/>
        <v>11900</v>
      </c>
      <c r="G68" s="86">
        <v>850</v>
      </c>
      <c r="H68" s="86">
        <f t="shared" si="1"/>
        <v>10115000</v>
      </c>
    </row>
    <row r="69" spans="1:8" ht="23.25" customHeight="1" x14ac:dyDescent="0.3">
      <c r="A69" s="86">
        <v>63</v>
      </c>
      <c r="B69" s="86" t="s">
        <v>1184</v>
      </c>
      <c r="C69" s="86" t="s">
        <v>1391</v>
      </c>
      <c r="D69" s="86">
        <v>7</v>
      </c>
      <c r="E69" s="86">
        <v>700</v>
      </c>
      <c r="F69" s="86">
        <f t="shared" si="0"/>
        <v>4900</v>
      </c>
      <c r="G69" s="86">
        <v>850</v>
      </c>
      <c r="H69" s="86">
        <f t="shared" si="1"/>
        <v>4165000</v>
      </c>
    </row>
    <row r="70" spans="1:8" ht="23.25" customHeight="1" x14ac:dyDescent="0.3">
      <c r="A70" s="86">
        <v>64</v>
      </c>
      <c r="B70" s="86" t="s">
        <v>1188</v>
      </c>
      <c r="C70" s="86" t="s">
        <v>1391</v>
      </c>
      <c r="D70" s="86">
        <v>5</v>
      </c>
      <c r="E70" s="86">
        <v>700</v>
      </c>
      <c r="F70" s="86">
        <f t="shared" si="0"/>
        <v>3500</v>
      </c>
      <c r="G70" s="86">
        <v>850</v>
      </c>
      <c r="H70" s="86">
        <f t="shared" si="1"/>
        <v>2975000</v>
      </c>
    </row>
    <row r="71" spans="1:8" ht="23.25" customHeight="1" x14ac:dyDescent="0.3">
      <c r="A71" s="86">
        <v>65</v>
      </c>
      <c r="B71" s="86" t="s">
        <v>1189</v>
      </c>
      <c r="C71" s="86" t="s">
        <v>1391</v>
      </c>
      <c r="D71" s="86">
        <v>6</v>
      </c>
      <c r="E71" s="86">
        <v>700</v>
      </c>
      <c r="F71" s="86">
        <f t="shared" si="0"/>
        <v>4200</v>
      </c>
      <c r="G71" s="86">
        <v>850</v>
      </c>
      <c r="H71" s="86">
        <f t="shared" si="1"/>
        <v>3570000</v>
      </c>
    </row>
    <row r="72" spans="1:8" ht="23.25" customHeight="1" x14ac:dyDescent="0.3">
      <c r="A72" s="86">
        <v>66</v>
      </c>
      <c r="B72" s="86" t="s">
        <v>1190</v>
      </c>
      <c r="C72" s="86" t="s">
        <v>1391</v>
      </c>
      <c r="D72" s="86">
        <v>10</v>
      </c>
      <c r="E72" s="86">
        <v>700</v>
      </c>
      <c r="F72" s="86">
        <f t="shared" ref="F72:F135" si="2">E72*D72</f>
        <v>7000</v>
      </c>
      <c r="G72" s="86">
        <v>850</v>
      </c>
      <c r="H72" s="86">
        <f t="shared" ref="H72:H135" si="3">G72*F72</f>
        <v>5950000</v>
      </c>
    </row>
    <row r="73" spans="1:8" ht="23.25" customHeight="1" x14ac:dyDescent="0.3">
      <c r="A73" s="86">
        <v>67</v>
      </c>
      <c r="B73" s="86" t="s">
        <v>1194</v>
      </c>
      <c r="C73" s="86" t="s">
        <v>1391</v>
      </c>
      <c r="D73" s="86">
        <v>10</v>
      </c>
      <c r="E73" s="86">
        <v>700</v>
      </c>
      <c r="F73" s="86">
        <f t="shared" si="2"/>
        <v>7000</v>
      </c>
      <c r="G73" s="86">
        <v>850</v>
      </c>
      <c r="H73" s="86">
        <f t="shared" si="3"/>
        <v>5950000</v>
      </c>
    </row>
    <row r="74" spans="1:8" ht="23.25" customHeight="1" x14ac:dyDescent="0.3">
      <c r="A74" s="86">
        <v>68</v>
      </c>
      <c r="B74" s="86" t="s">
        <v>282</v>
      </c>
      <c r="C74" s="86" t="s">
        <v>1391</v>
      </c>
      <c r="D74" s="86">
        <v>13</v>
      </c>
      <c r="E74" s="86">
        <v>700</v>
      </c>
      <c r="F74" s="86">
        <f t="shared" si="2"/>
        <v>9100</v>
      </c>
      <c r="G74" s="86">
        <v>850</v>
      </c>
      <c r="H74" s="86">
        <f t="shared" si="3"/>
        <v>7735000</v>
      </c>
    </row>
    <row r="75" spans="1:8" ht="23.25" customHeight="1" x14ac:dyDescent="0.3">
      <c r="A75" s="86">
        <v>69</v>
      </c>
      <c r="B75" s="86" t="s">
        <v>1195</v>
      </c>
      <c r="C75" s="86" t="s">
        <v>1391</v>
      </c>
      <c r="D75" s="86">
        <v>6.2</v>
      </c>
      <c r="E75" s="86">
        <v>700</v>
      </c>
      <c r="F75" s="86">
        <f t="shared" si="2"/>
        <v>4340</v>
      </c>
      <c r="G75" s="86">
        <v>850</v>
      </c>
      <c r="H75" s="86">
        <f t="shared" si="3"/>
        <v>3689000</v>
      </c>
    </row>
    <row r="76" spans="1:8" ht="23.25" customHeight="1" x14ac:dyDescent="0.3">
      <c r="A76" s="86">
        <v>70</v>
      </c>
      <c r="B76" s="86" t="s">
        <v>1197</v>
      </c>
      <c r="C76" s="86" t="s">
        <v>1391</v>
      </c>
      <c r="D76" s="86">
        <v>5</v>
      </c>
      <c r="E76" s="86">
        <v>700</v>
      </c>
      <c r="F76" s="86">
        <f t="shared" si="2"/>
        <v>3500</v>
      </c>
      <c r="G76" s="86">
        <v>850</v>
      </c>
      <c r="H76" s="86">
        <f t="shared" si="3"/>
        <v>2975000</v>
      </c>
    </row>
    <row r="77" spans="1:8" ht="23.25" customHeight="1" x14ac:dyDescent="0.3">
      <c r="A77" s="86">
        <v>71</v>
      </c>
      <c r="B77" s="86" t="s">
        <v>1200</v>
      </c>
      <c r="C77" s="86" t="s">
        <v>1391</v>
      </c>
      <c r="D77" s="86">
        <v>10</v>
      </c>
      <c r="E77" s="86">
        <v>700</v>
      </c>
      <c r="F77" s="86">
        <f t="shared" si="2"/>
        <v>7000</v>
      </c>
      <c r="G77" s="86">
        <v>850</v>
      </c>
      <c r="H77" s="86">
        <f t="shared" si="3"/>
        <v>5950000</v>
      </c>
    </row>
    <row r="78" spans="1:8" ht="23.25" customHeight="1" x14ac:dyDescent="0.3">
      <c r="A78" s="86">
        <v>72</v>
      </c>
      <c r="B78" s="86" t="s">
        <v>1202</v>
      </c>
      <c r="C78" s="86" t="s">
        <v>1391</v>
      </c>
      <c r="D78" s="86">
        <v>6.5</v>
      </c>
      <c r="E78" s="86">
        <v>700</v>
      </c>
      <c r="F78" s="86">
        <f t="shared" si="2"/>
        <v>4550</v>
      </c>
      <c r="G78" s="86">
        <v>850</v>
      </c>
      <c r="H78" s="86">
        <f t="shared" si="3"/>
        <v>3867500</v>
      </c>
    </row>
    <row r="79" spans="1:8" ht="23.25" customHeight="1" x14ac:dyDescent="0.3">
      <c r="A79" s="86">
        <v>73</v>
      </c>
      <c r="B79" s="86" t="s">
        <v>1205</v>
      </c>
      <c r="C79" s="86" t="s">
        <v>1391</v>
      </c>
      <c r="D79" s="86">
        <v>6</v>
      </c>
      <c r="E79" s="86">
        <v>700</v>
      </c>
      <c r="F79" s="86">
        <f t="shared" si="2"/>
        <v>4200</v>
      </c>
      <c r="G79" s="86">
        <v>850</v>
      </c>
      <c r="H79" s="86">
        <f t="shared" si="3"/>
        <v>3570000</v>
      </c>
    </row>
    <row r="80" spans="1:8" ht="23.25" customHeight="1" x14ac:dyDescent="0.3">
      <c r="A80" s="86">
        <v>74</v>
      </c>
      <c r="B80" s="86" t="s">
        <v>123</v>
      </c>
      <c r="C80" s="86" t="s">
        <v>1381</v>
      </c>
      <c r="D80" s="86">
        <v>8.9</v>
      </c>
      <c r="E80" s="86">
        <v>700</v>
      </c>
      <c r="F80" s="86">
        <f t="shared" si="2"/>
        <v>6230</v>
      </c>
      <c r="G80" s="86">
        <v>850</v>
      </c>
      <c r="H80" s="86">
        <f t="shared" si="3"/>
        <v>5295500</v>
      </c>
    </row>
    <row r="81" spans="1:8" ht="23.25" customHeight="1" x14ac:dyDescent="0.3">
      <c r="A81" s="86">
        <v>75</v>
      </c>
      <c r="B81" s="86" t="s">
        <v>163</v>
      </c>
      <c r="C81" s="86" t="s">
        <v>1383</v>
      </c>
      <c r="D81" s="86">
        <v>25</v>
      </c>
      <c r="E81" s="86">
        <v>700</v>
      </c>
      <c r="F81" s="86">
        <f t="shared" si="2"/>
        <v>17500</v>
      </c>
      <c r="G81" s="86">
        <v>850</v>
      </c>
      <c r="H81" s="86">
        <f t="shared" si="3"/>
        <v>14875000</v>
      </c>
    </row>
    <row r="82" spans="1:8" ht="23.25" customHeight="1" x14ac:dyDescent="0.3">
      <c r="A82" s="86">
        <v>76</v>
      </c>
      <c r="B82" s="86" t="s">
        <v>178</v>
      </c>
      <c r="C82" s="86" t="s">
        <v>1383</v>
      </c>
      <c r="D82" s="86">
        <v>10</v>
      </c>
      <c r="E82" s="86">
        <v>700</v>
      </c>
      <c r="F82" s="86">
        <f t="shared" si="2"/>
        <v>7000</v>
      </c>
      <c r="G82" s="86">
        <v>850</v>
      </c>
      <c r="H82" s="86">
        <f t="shared" si="3"/>
        <v>5950000</v>
      </c>
    </row>
    <row r="83" spans="1:8" ht="23.25" customHeight="1" x14ac:dyDescent="0.3">
      <c r="A83" s="86">
        <v>77</v>
      </c>
      <c r="B83" s="86" t="s">
        <v>179</v>
      </c>
      <c r="C83" s="86" t="s">
        <v>1383</v>
      </c>
      <c r="D83" s="86">
        <v>10</v>
      </c>
      <c r="E83" s="86">
        <v>700</v>
      </c>
      <c r="F83" s="86">
        <f t="shared" si="2"/>
        <v>7000</v>
      </c>
      <c r="G83" s="86">
        <v>850</v>
      </c>
      <c r="H83" s="86">
        <f t="shared" si="3"/>
        <v>5950000</v>
      </c>
    </row>
    <row r="84" spans="1:8" ht="23.25" customHeight="1" x14ac:dyDescent="0.3">
      <c r="A84" s="86">
        <v>78</v>
      </c>
      <c r="B84" s="86" t="s">
        <v>181</v>
      </c>
      <c r="C84" s="86" t="s">
        <v>1383</v>
      </c>
      <c r="D84" s="86">
        <v>6</v>
      </c>
      <c r="E84" s="86">
        <v>700</v>
      </c>
      <c r="F84" s="86">
        <f t="shared" si="2"/>
        <v>4200</v>
      </c>
      <c r="G84" s="86">
        <v>850</v>
      </c>
      <c r="H84" s="86">
        <f t="shared" si="3"/>
        <v>3570000</v>
      </c>
    </row>
    <row r="85" spans="1:8" ht="23.25" customHeight="1" x14ac:dyDescent="0.3">
      <c r="A85" s="86">
        <v>79</v>
      </c>
      <c r="B85" s="86" t="s">
        <v>201</v>
      </c>
      <c r="C85" s="86" t="s">
        <v>1383</v>
      </c>
      <c r="D85" s="86">
        <v>9</v>
      </c>
      <c r="E85" s="86">
        <v>700</v>
      </c>
      <c r="F85" s="86">
        <f t="shared" si="2"/>
        <v>6300</v>
      </c>
      <c r="G85" s="86">
        <v>850</v>
      </c>
      <c r="H85" s="86">
        <f t="shared" si="3"/>
        <v>5355000</v>
      </c>
    </row>
    <row r="86" spans="1:8" ht="23.25" customHeight="1" x14ac:dyDescent="0.3">
      <c r="A86" s="86">
        <v>80</v>
      </c>
      <c r="B86" s="86" t="s">
        <v>212</v>
      </c>
      <c r="C86" s="86" t="s">
        <v>1383</v>
      </c>
      <c r="D86" s="86">
        <v>10</v>
      </c>
      <c r="E86" s="86">
        <v>700</v>
      </c>
      <c r="F86" s="86">
        <f t="shared" si="2"/>
        <v>7000</v>
      </c>
      <c r="G86" s="86">
        <v>850</v>
      </c>
      <c r="H86" s="86">
        <f t="shared" si="3"/>
        <v>5950000</v>
      </c>
    </row>
    <row r="87" spans="1:8" ht="23.25" customHeight="1" x14ac:dyDescent="0.3">
      <c r="A87" s="86">
        <v>81</v>
      </c>
      <c r="B87" s="86" t="s">
        <v>215</v>
      </c>
      <c r="C87" s="86" t="s">
        <v>1383</v>
      </c>
      <c r="D87" s="86">
        <v>8</v>
      </c>
      <c r="E87" s="86">
        <v>700</v>
      </c>
      <c r="F87" s="86">
        <f t="shared" si="2"/>
        <v>5600</v>
      </c>
      <c r="G87" s="86">
        <v>850</v>
      </c>
      <c r="H87" s="86">
        <f t="shared" si="3"/>
        <v>4760000</v>
      </c>
    </row>
    <row r="88" spans="1:8" ht="23.25" customHeight="1" x14ac:dyDescent="0.3">
      <c r="A88" s="86">
        <v>82</v>
      </c>
      <c r="B88" s="86" t="s">
        <v>222</v>
      </c>
      <c r="C88" s="86" t="s">
        <v>1383</v>
      </c>
      <c r="D88" s="86">
        <v>5</v>
      </c>
      <c r="E88" s="86">
        <v>700</v>
      </c>
      <c r="F88" s="86">
        <f t="shared" si="2"/>
        <v>3500</v>
      </c>
      <c r="G88" s="86">
        <v>850</v>
      </c>
      <c r="H88" s="86">
        <f t="shared" si="3"/>
        <v>2975000</v>
      </c>
    </row>
    <row r="89" spans="1:8" ht="23.25" customHeight="1" x14ac:dyDescent="0.3">
      <c r="A89" s="86">
        <v>83</v>
      </c>
      <c r="B89" s="86" t="s">
        <v>227</v>
      </c>
      <c r="C89" s="86" t="s">
        <v>1383</v>
      </c>
      <c r="D89" s="86">
        <v>10</v>
      </c>
      <c r="E89" s="86">
        <v>700</v>
      </c>
      <c r="F89" s="86">
        <f t="shared" si="2"/>
        <v>7000</v>
      </c>
      <c r="G89" s="86">
        <v>850</v>
      </c>
      <c r="H89" s="86">
        <f t="shared" si="3"/>
        <v>5950000</v>
      </c>
    </row>
    <row r="90" spans="1:8" ht="23.25" customHeight="1" x14ac:dyDescent="0.3">
      <c r="A90" s="86">
        <v>84</v>
      </c>
      <c r="B90" s="86" t="s">
        <v>239</v>
      </c>
      <c r="C90" s="86" t="s">
        <v>1383</v>
      </c>
      <c r="D90" s="86">
        <v>4.4000000000000004</v>
      </c>
      <c r="E90" s="86">
        <v>700</v>
      </c>
      <c r="F90" s="86">
        <f t="shared" si="2"/>
        <v>3080.0000000000005</v>
      </c>
      <c r="G90" s="86">
        <v>850</v>
      </c>
      <c r="H90" s="86">
        <f t="shared" si="3"/>
        <v>2618000.0000000005</v>
      </c>
    </row>
    <row r="91" spans="1:8" ht="23.25" customHeight="1" x14ac:dyDescent="0.3">
      <c r="A91" s="86">
        <v>85</v>
      </c>
      <c r="B91" s="86" t="s">
        <v>241</v>
      </c>
      <c r="C91" s="86" t="s">
        <v>1383</v>
      </c>
      <c r="D91" s="86">
        <v>5</v>
      </c>
      <c r="E91" s="86">
        <v>700</v>
      </c>
      <c r="F91" s="86">
        <f t="shared" si="2"/>
        <v>3500</v>
      </c>
      <c r="G91" s="86">
        <v>850</v>
      </c>
      <c r="H91" s="86">
        <f t="shared" si="3"/>
        <v>2975000</v>
      </c>
    </row>
    <row r="92" spans="1:8" ht="23.25" customHeight="1" x14ac:dyDescent="0.3">
      <c r="A92" s="86">
        <v>86</v>
      </c>
      <c r="B92" s="86" t="s">
        <v>242</v>
      </c>
      <c r="C92" s="86" t="s">
        <v>1383</v>
      </c>
      <c r="D92" s="86">
        <v>8</v>
      </c>
      <c r="E92" s="86">
        <v>700</v>
      </c>
      <c r="F92" s="86">
        <f t="shared" si="2"/>
        <v>5600</v>
      </c>
      <c r="G92" s="86">
        <v>850</v>
      </c>
      <c r="H92" s="86">
        <f t="shared" si="3"/>
        <v>4760000</v>
      </c>
    </row>
    <row r="93" spans="1:8" ht="23.25" customHeight="1" x14ac:dyDescent="0.3">
      <c r="A93" s="86">
        <v>87</v>
      </c>
      <c r="B93" s="86" t="s">
        <v>263</v>
      </c>
      <c r="C93" s="86" t="s">
        <v>1384</v>
      </c>
      <c r="D93" s="86">
        <v>5</v>
      </c>
      <c r="E93" s="86">
        <v>700</v>
      </c>
      <c r="F93" s="86">
        <f t="shared" si="2"/>
        <v>3500</v>
      </c>
      <c r="G93" s="86">
        <v>850</v>
      </c>
      <c r="H93" s="86">
        <f t="shared" si="3"/>
        <v>2975000</v>
      </c>
    </row>
    <row r="94" spans="1:8" ht="23.25" customHeight="1" x14ac:dyDescent="0.3">
      <c r="A94" s="86">
        <v>88</v>
      </c>
      <c r="B94" s="86" t="s">
        <v>290</v>
      </c>
      <c r="C94" s="86" t="s">
        <v>1384</v>
      </c>
      <c r="D94" s="86">
        <v>4.5</v>
      </c>
      <c r="E94" s="86">
        <v>700</v>
      </c>
      <c r="F94" s="86">
        <f t="shared" si="2"/>
        <v>3150</v>
      </c>
      <c r="G94" s="86">
        <v>850</v>
      </c>
      <c r="H94" s="86">
        <f t="shared" si="3"/>
        <v>2677500</v>
      </c>
    </row>
    <row r="95" spans="1:8" ht="23.25" customHeight="1" x14ac:dyDescent="0.3">
      <c r="A95" s="86">
        <v>89</v>
      </c>
      <c r="B95" s="86" t="s">
        <v>294</v>
      </c>
      <c r="C95" s="86" t="s">
        <v>1384</v>
      </c>
      <c r="D95" s="86">
        <v>10</v>
      </c>
      <c r="E95" s="86">
        <v>700</v>
      </c>
      <c r="F95" s="86">
        <f t="shared" si="2"/>
        <v>7000</v>
      </c>
      <c r="G95" s="86">
        <v>850</v>
      </c>
      <c r="H95" s="86">
        <f t="shared" si="3"/>
        <v>5950000</v>
      </c>
    </row>
    <row r="96" spans="1:8" ht="23.25" customHeight="1" x14ac:dyDescent="0.3">
      <c r="A96" s="86">
        <v>90</v>
      </c>
      <c r="B96" s="86" t="s">
        <v>1160</v>
      </c>
      <c r="C96" s="86" t="s">
        <v>1384</v>
      </c>
      <c r="D96" s="86">
        <v>8</v>
      </c>
      <c r="E96" s="86">
        <v>700</v>
      </c>
      <c r="F96" s="86">
        <f t="shared" si="2"/>
        <v>5600</v>
      </c>
      <c r="G96" s="86">
        <v>850</v>
      </c>
      <c r="H96" s="86">
        <f t="shared" si="3"/>
        <v>4760000</v>
      </c>
    </row>
    <row r="97" spans="1:8" ht="23.25" customHeight="1" x14ac:dyDescent="0.3">
      <c r="A97" s="86">
        <v>91</v>
      </c>
      <c r="B97" s="86" t="s">
        <v>318</v>
      </c>
      <c r="C97" s="86" t="s">
        <v>1385</v>
      </c>
      <c r="D97" s="86">
        <v>9.4</v>
      </c>
      <c r="E97" s="86">
        <v>700</v>
      </c>
      <c r="F97" s="86">
        <f t="shared" si="2"/>
        <v>6580</v>
      </c>
      <c r="G97" s="86">
        <v>850</v>
      </c>
      <c r="H97" s="86">
        <f t="shared" si="3"/>
        <v>5593000</v>
      </c>
    </row>
    <row r="98" spans="1:8" ht="23.25" customHeight="1" x14ac:dyDescent="0.3">
      <c r="A98" s="86">
        <v>92</v>
      </c>
      <c r="B98" s="86" t="s">
        <v>321</v>
      </c>
      <c r="C98" s="86" t="s">
        <v>1385</v>
      </c>
      <c r="D98" s="86">
        <v>8.1</v>
      </c>
      <c r="E98" s="86">
        <v>700</v>
      </c>
      <c r="F98" s="86">
        <f t="shared" si="2"/>
        <v>5670</v>
      </c>
      <c r="G98" s="86">
        <v>850</v>
      </c>
      <c r="H98" s="86">
        <f t="shared" si="3"/>
        <v>4819500</v>
      </c>
    </row>
    <row r="99" spans="1:8" ht="23.25" customHeight="1" x14ac:dyDescent="0.3">
      <c r="A99" s="86">
        <v>93</v>
      </c>
      <c r="B99" s="86" t="s">
        <v>325</v>
      </c>
      <c r="C99" s="86" t="s">
        <v>1385</v>
      </c>
      <c r="D99" s="86">
        <v>5</v>
      </c>
      <c r="E99" s="86">
        <v>700</v>
      </c>
      <c r="F99" s="86">
        <f t="shared" si="2"/>
        <v>3500</v>
      </c>
      <c r="G99" s="86">
        <v>850</v>
      </c>
      <c r="H99" s="86">
        <f t="shared" si="3"/>
        <v>2975000</v>
      </c>
    </row>
    <row r="100" spans="1:8" ht="23.25" customHeight="1" x14ac:dyDescent="0.3">
      <c r="A100" s="86">
        <v>94</v>
      </c>
      <c r="B100" s="86" t="s">
        <v>338</v>
      </c>
      <c r="C100" s="86" t="s">
        <v>1385</v>
      </c>
      <c r="D100" s="86">
        <v>21</v>
      </c>
      <c r="E100" s="86">
        <v>700</v>
      </c>
      <c r="F100" s="86">
        <f t="shared" si="2"/>
        <v>14700</v>
      </c>
      <c r="G100" s="86">
        <v>850</v>
      </c>
      <c r="H100" s="86">
        <f t="shared" si="3"/>
        <v>12495000</v>
      </c>
    </row>
    <row r="101" spans="1:8" ht="23.25" customHeight="1" x14ac:dyDescent="0.3">
      <c r="A101" s="86">
        <v>95</v>
      </c>
      <c r="B101" s="86" t="s">
        <v>342</v>
      </c>
      <c r="C101" s="86" t="s">
        <v>1385</v>
      </c>
      <c r="D101" s="86">
        <v>12</v>
      </c>
      <c r="E101" s="86">
        <v>700</v>
      </c>
      <c r="F101" s="86">
        <f t="shared" si="2"/>
        <v>8400</v>
      </c>
      <c r="G101" s="86">
        <v>850</v>
      </c>
      <c r="H101" s="86">
        <f t="shared" si="3"/>
        <v>7140000</v>
      </c>
    </row>
    <row r="102" spans="1:8" ht="23.25" customHeight="1" x14ac:dyDescent="0.3">
      <c r="A102" s="86">
        <v>96</v>
      </c>
      <c r="B102" s="86" t="s">
        <v>344</v>
      </c>
      <c r="C102" s="86" t="s">
        <v>1385</v>
      </c>
      <c r="D102" s="86">
        <v>13</v>
      </c>
      <c r="E102" s="86">
        <v>700</v>
      </c>
      <c r="F102" s="86">
        <f t="shared" si="2"/>
        <v>9100</v>
      </c>
      <c r="G102" s="86">
        <v>850</v>
      </c>
      <c r="H102" s="86">
        <f t="shared" si="3"/>
        <v>7735000</v>
      </c>
    </row>
    <row r="103" spans="1:8" ht="23.25" customHeight="1" x14ac:dyDescent="0.3">
      <c r="A103" s="86">
        <v>97</v>
      </c>
      <c r="B103" s="86" t="s">
        <v>354</v>
      </c>
      <c r="C103" s="86" t="s">
        <v>1385</v>
      </c>
      <c r="D103" s="86">
        <v>20.5</v>
      </c>
      <c r="E103" s="86">
        <v>700</v>
      </c>
      <c r="F103" s="86">
        <f t="shared" si="2"/>
        <v>14350</v>
      </c>
      <c r="G103" s="86">
        <v>850</v>
      </c>
      <c r="H103" s="86">
        <f t="shared" si="3"/>
        <v>12197500</v>
      </c>
    </row>
    <row r="104" spans="1:8" ht="23.25" customHeight="1" x14ac:dyDescent="0.3">
      <c r="A104" s="86">
        <v>98</v>
      </c>
      <c r="B104" s="86" t="s">
        <v>355</v>
      </c>
      <c r="C104" s="86" t="s">
        <v>1385</v>
      </c>
      <c r="D104" s="86">
        <v>5</v>
      </c>
      <c r="E104" s="86">
        <v>700</v>
      </c>
      <c r="F104" s="86">
        <f t="shared" si="2"/>
        <v>3500</v>
      </c>
      <c r="G104" s="86">
        <v>850</v>
      </c>
      <c r="H104" s="86">
        <f t="shared" si="3"/>
        <v>2975000</v>
      </c>
    </row>
    <row r="105" spans="1:8" ht="23.25" customHeight="1" x14ac:dyDescent="0.3">
      <c r="A105" s="86">
        <v>99</v>
      </c>
      <c r="B105" s="86" t="s">
        <v>357</v>
      </c>
      <c r="C105" s="86" t="s">
        <v>1385</v>
      </c>
      <c r="D105" s="86">
        <v>8</v>
      </c>
      <c r="E105" s="86">
        <v>700</v>
      </c>
      <c r="F105" s="86">
        <f t="shared" si="2"/>
        <v>5600</v>
      </c>
      <c r="G105" s="86">
        <v>850</v>
      </c>
      <c r="H105" s="86">
        <f t="shared" si="3"/>
        <v>4760000</v>
      </c>
    </row>
    <row r="106" spans="1:8" ht="23.25" customHeight="1" x14ac:dyDescent="0.3">
      <c r="A106" s="86">
        <v>100</v>
      </c>
      <c r="B106" s="86" t="s">
        <v>361</v>
      </c>
      <c r="C106" s="86" t="s">
        <v>1385</v>
      </c>
      <c r="D106" s="86">
        <v>8</v>
      </c>
      <c r="E106" s="86">
        <v>700</v>
      </c>
      <c r="F106" s="86">
        <f t="shared" si="2"/>
        <v>5600</v>
      </c>
      <c r="G106" s="86">
        <v>850</v>
      </c>
      <c r="H106" s="86">
        <f t="shared" si="3"/>
        <v>4760000</v>
      </c>
    </row>
    <row r="107" spans="1:8" ht="23.25" customHeight="1" x14ac:dyDescent="0.3">
      <c r="A107" s="86">
        <v>101</v>
      </c>
      <c r="B107" s="86" t="s">
        <v>364</v>
      </c>
      <c r="C107" s="86" t="s">
        <v>1385</v>
      </c>
      <c r="D107" s="86">
        <v>9</v>
      </c>
      <c r="E107" s="86">
        <v>700</v>
      </c>
      <c r="F107" s="86">
        <f t="shared" si="2"/>
        <v>6300</v>
      </c>
      <c r="G107" s="86">
        <v>850</v>
      </c>
      <c r="H107" s="86">
        <f t="shared" si="3"/>
        <v>5355000</v>
      </c>
    </row>
    <row r="108" spans="1:8" ht="23.25" customHeight="1" x14ac:dyDescent="0.3">
      <c r="A108" s="86">
        <v>102</v>
      </c>
      <c r="B108" s="86" t="s">
        <v>370</v>
      </c>
      <c r="C108" s="86" t="s">
        <v>1385</v>
      </c>
      <c r="D108" s="86">
        <v>6</v>
      </c>
      <c r="E108" s="86">
        <v>700</v>
      </c>
      <c r="F108" s="86">
        <f t="shared" si="2"/>
        <v>4200</v>
      </c>
      <c r="G108" s="86">
        <v>850</v>
      </c>
      <c r="H108" s="86">
        <f t="shared" si="3"/>
        <v>3570000</v>
      </c>
    </row>
    <row r="109" spans="1:8" ht="23.25" customHeight="1" x14ac:dyDescent="0.3">
      <c r="A109" s="86">
        <v>103</v>
      </c>
      <c r="B109" s="86" t="s">
        <v>372</v>
      </c>
      <c r="C109" s="86" t="s">
        <v>1385</v>
      </c>
      <c r="D109" s="86">
        <v>5</v>
      </c>
      <c r="E109" s="86">
        <v>700</v>
      </c>
      <c r="F109" s="86">
        <f t="shared" si="2"/>
        <v>3500</v>
      </c>
      <c r="G109" s="86">
        <v>850</v>
      </c>
      <c r="H109" s="86">
        <f t="shared" si="3"/>
        <v>2975000</v>
      </c>
    </row>
    <row r="110" spans="1:8" ht="23.25" customHeight="1" x14ac:dyDescent="0.3">
      <c r="A110" s="86">
        <v>104</v>
      </c>
      <c r="B110" s="86" t="s">
        <v>365</v>
      </c>
      <c r="C110" s="86" t="s">
        <v>1385</v>
      </c>
      <c r="D110" s="86">
        <v>4.5</v>
      </c>
      <c r="E110" s="86">
        <v>700</v>
      </c>
      <c r="F110" s="86">
        <f t="shared" si="2"/>
        <v>3150</v>
      </c>
      <c r="G110" s="86">
        <v>850</v>
      </c>
      <c r="H110" s="86">
        <f t="shared" si="3"/>
        <v>2677500</v>
      </c>
    </row>
    <row r="111" spans="1:8" ht="23.25" customHeight="1" x14ac:dyDescent="0.3">
      <c r="A111" s="86">
        <v>105</v>
      </c>
      <c r="B111" s="86" t="s">
        <v>374</v>
      </c>
      <c r="C111" s="86" t="s">
        <v>1385</v>
      </c>
      <c r="D111" s="86">
        <v>13</v>
      </c>
      <c r="E111" s="86">
        <v>700</v>
      </c>
      <c r="F111" s="86">
        <f t="shared" si="2"/>
        <v>9100</v>
      </c>
      <c r="G111" s="86">
        <v>850</v>
      </c>
      <c r="H111" s="86">
        <f t="shared" si="3"/>
        <v>7735000</v>
      </c>
    </row>
    <row r="112" spans="1:8" ht="23.25" customHeight="1" x14ac:dyDescent="0.3">
      <c r="A112" s="86">
        <v>106</v>
      </c>
      <c r="B112" s="86" t="s">
        <v>375</v>
      </c>
      <c r="C112" s="86" t="s">
        <v>1385</v>
      </c>
      <c r="D112" s="86">
        <v>14.6</v>
      </c>
      <c r="E112" s="86">
        <v>700</v>
      </c>
      <c r="F112" s="86">
        <f t="shared" si="2"/>
        <v>10220</v>
      </c>
      <c r="G112" s="86">
        <v>850</v>
      </c>
      <c r="H112" s="86">
        <f t="shared" si="3"/>
        <v>8687000</v>
      </c>
    </row>
    <row r="113" spans="1:8" ht="23.25" customHeight="1" x14ac:dyDescent="0.3">
      <c r="A113" s="86">
        <v>107</v>
      </c>
      <c r="B113" s="86" t="s">
        <v>383</v>
      </c>
      <c r="C113" s="86" t="s">
        <v>1385</v>
      </c>
      <c r="D113" s="86">
        <v>10</v>
      </c>
      <c r="E113" s="86">
        <v>700</v>
      </c>
      <c r="F113" s="86">
        <f t="shared" si="2"/>
        <v>7000</v>
      </c>
      <c r="G113" s="86">
        <v>850</v>
      </c>
      <c r="H113" s="86">
        <f t="shared" si="3"/>
        <v>5950000</v>
      </c>
    </row>
    <row r="114" spans="1:8" ht="23.25" customHeight="1" x14ac:dyDescent="0.3">
      <c r="A114" s="86">
        <v>108</v>
      </c>
      <c r="B114" s="86" t="s">
        <v>392</v>
      </c>
      <c r="C114" s="86" t="s">
        <v>1385</v>
      </c>
      <c r="D114" s="86">
        <v>5</v>
      </c>
      <c r="E114" s="86">
        <v>700</v>
      </c>
      <c r="F114" s="86">
        <f t="shared" si="2"/>
        <v>3500</v>
      </c>
      <c r="G114" s="86">
        <v>850</v>
      </c>
      <c r="H114" s="86">
        <f t="shared" si="3"/>
        <v>2975000</v>
      </c>
    </row>
    <row r="115" spans="1:8" ht="23.25" customHeight="1" x14ac:dyDescent="0.3">
      <c r="A115" s="86">
        <v>109</v>
      </c>
      <c r="B115" s="86" t="s">
        <v>393</v>
      </c>
      <c r="C115" s="86" t="s">
        <v>1385</v>
      </c>
      <c r="D115" s="86">
        <v>6</v>
      </c>
      <c r="E115" s="86">
        <v>700</v>
      </c>
      <c r="F115" s="86">
        <f t="shared" si="2"/>
        <v>4200</v>
      </c>
      <c r="G115" s="86">
        <v>850</v>
      </c>
      <c r="H115" s="86">
        <f t="shared" si="3"/>
        <v>3570000</v>
      </c>
    </row>
    <row r="116" spans="1:8" ht="23.25" customHeight="1" x14ac:dyDescent="0.3">
      <c r="A116" s="86">
        <v>110</v>
      </c>
      <c r="B116" s="86" t="s">
        <v>397</v>
      </c>
      <c r="C116" s="86" t="s">
        <v>1385</v>
      </c>
      <c r="D116" s="86">
        <v>5</v>
      </c>
      <c r="E116" s="86">
        <v>700</v>
      </c>
      <c r="F116" s="86">
        <f t="shared" si="2"/>
        <v>3500</v>
      </c>
      <c r="G116" s="86">
        <v>850</v>
      </c>
      <c r="H116" s="86">
        <f t="shared" si="3"/>
        <v>2975000</v>
      </c>
    </row>
    <row r="117" spans="1:8" ht="23.25" customHeight="1" x14ac:dyDescent="0.3">
      <c r="A117" s="86">
        <v>111</v>
      </c>
      <c r="B117" s="86" t="s">
        <v>400</v>
      </c>
      <c r="C117" s="86" t="s">
        <v>1385</v>
      </c>
      <c r="D117" s="86">
        <v>5</v>
      </c>
      <c r="E117" s="86">
        <v>700</v>
      </c>
      <c r="F117" s="86">
        <f t="shared" si="2"/>
        <v>3500</v>
      </c>
      <c r="G117" s="86">
        <v>850</v>
      </c>
      <c r="H117" s="86">
        <f t="shared" si="3"/>
        <v>2975000</v>
      </c>
    </row>
    <row r="118" spans="1:8" ht="23.25" customHeight="1" x14ac:dyDescent="0.3">
      <c r="A118" s="86">
        <v>112</v>
      </c>
      <c r="B118" s="86" t="s">
        <v>402</v>
      </c>
      <c r="C118" s="86" t="s">
        <v>1385</v>
      </c>
      <c r="D118" s="86">
        <v>5.04</v>
      </c>
      <c r="E118" s="86">
        <v>700</v>
      </c>
      <c r="F118" s="86">
        <f t="shared" si="2"/>
        <v>3528</v>
      </c>
      <c r="G118" s="86">
        <v>850</v>
      </c>
      <c r="H118" s="86">
        <f t="shared" si="3"/>
        <v>2998800</v>
      </c>
    </row>
    <row r="119" spans="1:8" ht="23.25" customHeight="1" x14ac:dyDescent="0.3">
      <c r="A119" s="86">
        <v>113</v>
      </c>
      <c r="B119" s="86" t="s">
        <v>404</v>
      </c>
      <c r="C119" s="86" t="s">
        <v>1385</v>
      </c>
      <c r="D119" s="86">
        <v>5.5</v>
      </c>
      <c r="E119" s="86">
        <v>700</v>
      </c>
      <c r="F119" s="86">
        <f t="shared" si="2"/>
        <v>3850</v>
      </c>
      <c r="G119" s="86">
        <v>850</v>
      </c>
      <c r="H119" s="86">
        <f t="shared" si="3"/>
        <v>3272500</v>
      </c>
    </row>
    <row r="120" spans="1:8" ht="23.25" customHeight="1" x14ac:dyDescent="0.3">
      <c r="A120" s="86">
        <v>114</v>
      </c>
      <c r="B120" s="86" t="s">
        <v>405</v>
      </c>
      <c r="C120" s="86" t="s">
        <v>1385</v>
      </c>
      <c r="D120" s="86">
        <v>12.5</v>
      </c>
      <c r="E120" s="86">
        <v>700</v>
      </c>
      <c r="F120" s="86">
        <f t="shared" si="2"/>
        <v>8750</v>
      </c>
      <c r="G120" s="86">
        <v>850</v>
      </c>
      <c r="H120" s="86">
        <f t="shared" si="3"/>
        <v>7437500</v>
      </c>
    </row>
    <row r="121" spans="1:8" ht="23.25" customHeight="1" x14ac:dyDescent="0.3">
      <c r="A121" s="86">
        <v>115</v>
      </c>
      <c r="B121" s="86" t="s">
        <v>428</v>
      </c>
      <c r="C121" s="86" t="s">
        <v>1385</v>
      </c>
      <c r="D121" s="86">
        <v>8</v>
      </c>
      <c r="E121" s="86">
        <v>700</v>
      </c>
      <c r="F121" s="86">
        <f t="shared" si="2"/>
        <v>5600</v>
      </c>
      <c r="G121" s="86">
        <v>850</v>
      </c>
      <c r="H121" s="86">
        <f t="shared" si="3"/>
        <v>4760000</v>
      </c>
    </row>
    <row r="122" spans="1:8" ht="23.25" customHeight="1" x14ac:dyDescent="0.3">
      <c r="A122" s="86">
        <v>116</v>
      </c>
      <c r="B122" s="86" t="s">
        <v>433</v>
      </c>
      <c r="C122" s="86" t="s">
        <v>1385</v>
      </c>
      <c r="D122" s="86">
        <v>5</v>
      </c>
      <c r="E122" s="86">
        <v>700</v>
      </c>
      <c r="F122" s="86">
        <f t="shared" si="2"/>
        <v>3500</v>
      </c>
      <c r="G122" s="86">
        <v>850</v>
      </c>
      <c r="H122" s="86">
        <f t="shared" si="3"/>
        <v>2975000</v>
      </c>
    </row>
    <row r="123" spans="1:8" ht="23.25" customHeight="1" x14ac:dyDescent="0.3">
      <c r="A123" s="86">
        <v>117</v>
      </c>
      <c r="B123" s="86" t="s">
        <v>438</v>
      </c>
      <c r="C123" s="86" t="s">
        <v>1385</v>
      </c>
      <c r="D123" s="86">
        <v>5</v>
      </c>
      <c r="E123" s="86">
        <v>700</v>
      </c>
      <c r="F123" s="86">
        <f t="shared" si="2"/>
        <v>3500</v>
      </c>
      <c r="G123" s="86">
        <v>850</v>
      </c>
      <c r="H123" s="86">
        <f t="shared" si="3"/>
        <v>2975000</v>
      </c>
    </row>
    <row r="124" spans="1:8" ht="23.25" customHeight="1" x14ac:dyDescent="0.3">
      <c r="A124" s="86">
        <v>118</v>
      </c>
      <c r="B124" s="86" t="s">
        <v>439</v>
      </c>
      <c r="C124" s="86" t="s">
        <v>1385</v>
      </c>
      <c r="D124" s="86">
        <v>5</v>
      </c>
      <c r="E124" s="86">
        <v>700</v>
      </c>
      <c r="F124" s="86">
        <f t="shared" si="2"/>
        <v>3500</v>
      </c>
      <c r="G124" s="86">
        <v>850</v>
      </c>
      <c r="H124" s="86">
        <f t="shared" si="3"/>
        <v>2975000</v>
      </c>
    </row>
    <row r="125" spans="1:8" ht="23.25" customHeight="1" x14ac:dyDescent="0.3">
      <c r="A125" s="86">
        <v>119</v>
      </c>
      <c r="B125" s="86" t="s">
        <v>453</v>
      </c>
      <c r="C125" s="86" t="s">
        <v>1385</v>
      </c>
      <c r="D125" s="86">
        <v>5</v>
      </c>
      <c r="E125" s="86">
        <v>700</v>
      </c>
      <c r="F125" s="86">
        <f t="shared" si="2"/>
        <v>3500</v>
      </c>
      <c r="G125" s="86">
        <v>850</v>
      </c>
      <c r="H125" s="86">
        <f t="shared" si="3"/>
        <v>2975000</v>
      </c>
    </row>
    <row r="126" spans="1:8" ht="23.25" customHeight="1" x14ac:dyDescent="0.3">
      <c r="A126" s="86">
        <v>120</v>
      </c>
      <c r="B126" s="86" t="s">
        <v>460</v>
      </c>
      <c r="C126" s="86" t="s">
        <v>1385</v>
      </c>
      <c r="D126" s="86">
        <v>6</v>
      </c>
      <c r="E126" s="86">
        <v>700</v>
      </c>
      <c r="F126" s="86">
        <f t="shared" si="2"/>
        <v>4200</v>
      </c>
      <c r="G126" s="86">
        <v>850</v>
      </c>
      <c r="H126" s="86">
        <f t="shared" si="3"/>
        <v>3570000</v>
      </c>
    </row>
    <row r="127" spans="1:8" s="83" customFormat="1" ht="23.25" customHeight="1" x14ac:dyDescent="0.3">
      <c r="A127" s="86">
        <v>121</v>
      </c>
      <c r="B127" s="86" t="s">
        <v>108</v>
      </c>
      <c r="C127" s="86" t="s">
        <v>1390</v>
      </c>
      <c r="D127" s="86">
        <v>13</v>
      </c>
      <c r="E127" s="86">
        <v>700</v>
      </c>
      <c r="F127" s="86">
        <f t="shared" si="2"/>
        <v>9100</v>
      </c>
      <c r="G127" s="86">
        <v>850</v>
      </c>
      <c r="H127" s="86">
        <f t="shared" si="3"/>
        <v>7735000</v>
      </c>
    </row>
    <row r="128" spans="1:8" ht="23.25" customHeight="1" x14ac:dyDescent="0.3">
      <c r="A128" s="86">
        <v>122</v>
      </c>
      <c r="B128" s="86" t="s">
        <v>1222</v>
      </c>
      <c r="C128" s="86" t="s">
        <v>1390</v>
      </c>
      <c r="D128" s="86">
        <v>6</v>
      </c>
      <c r="E128" s="86">
        <v>700</v>
      </c>
      <c r="F128" s="86">
        <f t="shared" si="2"/>
        <v>4200</v>
      </c>
      <c r="G128" s="86">
        <v>850</v>
      </c>
      <c r="H128" s="86">
        <f t="shared" si="3"/>
        <v>3570000</v>
      </c>
    </row>
    <row r="129" spans="1:8" ht="23.25" customHeight="1" x14ac:dyDescent="0.3">
      <c r="A129" s="86">
        <v>123</v>
      </c>
      <c r="B129" s="86" t="s">
        <v>1235</v>
      </c>
      <c r="C129" s="86" t="s">
        <v>1390</v>
      </c>
      <c r="D129" s="86">
        <v>10</v>
      </c>
      <c r="E129" s="86">
        <v>700</v>
      </c>
      <c r="F129" s="86">
        <f t="shared" si="2"/>
        <v>7000</v>
      </c>
      <c r="G129" s="86">
        <v>850</v>
      </c>
      <c r="H129" s="86">
        <f t="shared" si="3"/>
        <v>5950000</v>
      </c>
    </row>
    <row r="130" spans="1:8" ht="23.25" customHeight="1" x14ac:dyDescent="0.3">
      <c r="A130" s="86">
        <v>124</v>
      </c>
      <c r="B130" s="86" t="s">
        <v>1250</v>
      </c>
      <c r="C130" s="86" t="s">
        <v>1390</v>
      </c>
      <c r="D130" s="86">
        <v>6</v>
      </c>
      <c r="E130" s="86">
        <v>700</v>
      </c>
      <c r="F130" s="86">
        <f t="shared" si="2"/>
        <v>4200</v>
      </c>
      <c r="G130" s="86">
        <v>850</v>
      </c>
      <c r="H130" s="86">
        <f t="shared" si="3"/>
        <v>3570000</v>
      </c>
    </row>
    <row r="131" spans="1:8" ht="23.25" customHeight="1" x14ac:dyDescent="0.3">
      <c r="A131" s="86">
        <v>125</v>
      </c>
      <c r="B131" s="86" t="s">
        <v>910</v>
      </c>
      <c r="C131" s="86" t="s">
        <v>1390</v>
      </c>
      <c r="D131" s="86">
        <v>7</v>
      </c>
      <c r="E131" s="86">
        <v>700</v>
      </c>
      <c r="F131" s="86">
        <f t="shared" si="2"/>
        <v>4900</v>
      </c>
      <c r="G131" s="86">
        <v>850</v>
      </c>
      <c r="H131" s="86">
        <f t="shared" si="3"/>
        <v>4165000</v>
      </c>
    </row>
    <row r="132" spans="1:8" ht="23.25" customHeight="1" x14ac:dyDescent="0.3">
      <c r="A132" s="86">
        <v>126</v>
      </c>
      <c r="B132" s="86" t="s">
        <v>1025</v>
      </c>
      <c r="C132" s="86" t="s">
        <v>1390</v>
      </c>
      <c r="D132" s="86">
        <v>5</v>
      </c>
      <c r="E132" s="86">
        <v>700</v>
      </c>
      <c r="F132" s="86">
        <f t="shared" si="2"/>
        <v>3500</v>
      </c>
      <c r="G132" s="86">
        <v>850</v>
      </c>
      <c r="H132" s="86">
        <f t="shared" si="3"/>
        <v>2975000</v>
      </c>
    </row>
    <row r="133" spans="1:8" ht="23.25" customHeight="1" x14ac:dyDescent="0.3">
      <c r="A133" s="86">
        <v>127</v>
      </c>
      <c r="B133" s="86" t="s">
        <v>1349</v>
      </c>
      <c r="C133" s="86" t="s">
        <v>1390</v>
      </c>
      <c r="D133" s="86">
        <v>5</v>
      </c>
      <c r="E133" s="86">
        <v>700</v>
      </c>
      <c r="F133" s="86">
        <f t="shared" si="2"/>
        <v>3500</v>
      </c>
      <c r="G133" s="86">
        <v>850</v>
      </c>
      <c r="H133" s="86">
        <f t="shared" si="3"/>
        <v>2975000</v>
      </c>
    </row>
    <row r="134" spans="1:8" ht="23.25" customHeight="1" x14ac:dyDescent="0.3">
      <c r="A134" s="86">
        <v>128</v>
      </c>
      <c r="B134" s="86" t="s">
        <v>332</v>
      </c>
      <c r="C134" s="86" t="s">
        <v>1390</v>
      </c>
      <c r="D134" s="86">
        <v>4.4000000000000004</v>
      </c>
      <c r="E134" s="86">
        <v>700</v>
      </c>
      <c r="F134" s="86">
        <f t="shared" si="2"/>
        <v>3080.0000000000005</v>
      </c>
      <c r="G134" s="86">
        <v>850</v>
      </c>
      <c r="H134" s="86">
        <f t="shared" si="3"/>
        <v>2618000.0000000005</v>
      </c>
    </row>
    <row r="135" spans="1:8" ht="23.25" customHeight="1" x14ac:dyDescent="0.3">
      <c r="A135" s="86">
        <v>129</v>
      </c>
      <c r="B135" s="86" t="s">
        <v>1354</v>
      </c>
      <c r="C135" s="86" t="s">
        <v>1390</v>
      </c>
      <c r="D135" s="86">
        <v>5.13</v>
      </c>
      <c r="E135" s="86">
        <v>700</v>
      </c>
      <c r="F135" s="86">
        <f t="shared" si="2"/>
        <v>3591</v>
      </c>
      <c r="G135" s="86">
        <v>850</v>
      </c>
      <c r="H135" s="86">
        <f t="shared" si="3"/>
        <v>3052350</v>
      </c>
    </row>
    <row r="136" spans="1:8" ht="23.25" customHeight="1" x14ac:dyDescent="0.3">
      <c r="A136" s="86">
        <v>130</v>
      </c>
      <c r="B136" s="86" t="s">
        <v>642</v>
      </c>
      <c r="C136" s="86" t="s">
        <v>1392</v>
      </c>
      <c r="D136" s="86">
        <v>7</v>
      </c>
      <c r="E136" s="86">
        <v>700</v>
      </c>
      <c r="F136" s="86">
        <f t="shared" ref="F136:F164" si="4">E136*D136</f>
        <v>4900</v>
      </c>
      <c r="G136" s="86">
        <v>850</v>
      </c>
      <c r="H136" s="86">
        <f t="shared" ref="H136:H164" si="5">G136*F136</f>
        <v>4165000</v>
      </c>
    </row>
    <row r="137" spans="1:8" ht="23.25" customHeight="1" x14ac:dyDescent="0.3">
      <c r="A137" s="86">
        <v>131</v>
      </c>
      <c r="B137" s="86" t="s">
        <v>649</v>
      </c>
      <c r="C137" s="86" t="s">
        <v>1392</v>
      </c>
      <c r="D137" s="86">
        <v>4.5</v>
      </c>
      <c r="E137" s="86">
        <v>700</v>
      </c>
      <c r="F137" s="86">
        <f t="shared" si="4"/>
        <v>3150</v>
      </c>
      <c r="G137" s="86">
        <v>850</v>
      </c>
      <c r="H137" s="86">
        <f t="shared" si="5"/>
        <v>2677500</v>
      </c>
    </row>
    <row r="138" spans="1:8" ht="23.25" customHeight="1" x14ac:dyDescent="0.3">
      <c r="A138" s="86">
        <v>132</v>
      </c>
      <c r="B138" s="86" t="s">
        <v>663</v>
      </c>
      <c r="C138" s="86" t="s">
        <v>1392</v>
      </c>
      <c r="D138" s="86">
        <v>4.5</v>
      </c>
      <c r="E138" s="86">
        <v>700</v>
      </c>
      <c r="F138" s="86">
        <f t="shared" si="4"/>
        <v>3150</v>
      </c>
      <c r="G138" s="86">
        <v>850</v>
      </c>
      <c r="H138" s="86">
        <f t="shared" si="5"/>
        <v>2677500</v>
      </c>
    </row>
    <row r="139" spans="1:8" ht="23.25" customHeight="1" x14ac:dyDescent="0.3">
      <c r="A139" s="86">
        <v>133</v>
      </c>
      <c r="B139" s="86" t="s">
        <v>681</v>
      </c>
      <c r="C139" s="86" t="s">
        <v>1392</v>
      </c>
      <c r="D139" s="86">
        <v>5</v>
      </c>
      <c r="E139" s="86">
        <v>700</v>
      </c>
      <c r="F139" s="86">
        <f t="shared" si="4"/>
        <v>3500</v>
      </c>
      <c r="G139" s="86">
        <v>850</v>
      </c>
      <c r="H139" s="86">
        <f t="shared" si="5"/>
        <v>2975000</v>
      </c>
    </row>
    <row r="140" spans="1:8" ht="23.25" customHeight="1" x14ac:dyDescent="0.3">
      <c r="A140" s="86">
        <v>134</v>
      </c>
      <c r="B140" s="86" t="s">
        <v>683</v>
      </c>
      <c r="C140" s="86" t="s">
        <v>1392</v>
      </c>
      <c r="D140" s="86">
        <v>12</v>
      </c>
      <c r="E140" s="86">
        <v>700</v>
      </c>
      <c r="F140" s="86">
        <f t="shared" si="4"/>
        <v>8400</v>
      </c>
      <c r="G140" s="86">
        <v>850</v>
      </c>
      <c r="H140" s="86">
        <f t="shared" si="5"/>
        <v>7140000</v>
      </c>
    </row>
    <row r="141" spans="1:8" ht="23.25" customHeight="1" x14ac:dyDescent="0.3">
      <c r="A141" s="86">
        <v>135</v>
      </c>
      <c r="B141" s="86" t="s">
        <v>689</v>
      </c>
      <c r="C141" s="86" t="s">
        <v>1392</v>
      </c>
      <c r="D141" s="86">
        <v>4.5</v>
      </c>
      <c r="E141" s="86">
        <v>700</v>
      </c>
      <c r="F141" s="86">
        <f t="shared" si="4"/>
        <v>3150</v>
      </c>
      <c r="G141" s="86">
        <v>850</v>
      </c>
      <c r="H141" s="86">
        <f t="shared" si="5"/>
        <v>2677500</v>
      </c>
    </row>
    <row r="142" spans="1:8" ht="23.25" customHeight="1" x14ac:dyDescent="0.3">
      <c r="A142" s="86">
        <v>136</v>
      </c>
      <c r="B142" s="86" t="s">
        <v>539</v>
      </c>
      <c r="C142" s="86" t="s">
        <v>1386</v>
      </c>
      <c r="D142" s="86">
        <v>10</v>
      </c>
      <c r="E142" s="86">
        <v>700</v>
      </c>
      <c r="F142" s="86">
        <f t="shared" si="4"/>
        <v>7000</v>
      </c>
      <c r="G142" s="86">
        <v>850</v>
      </c>
      <c r="H142" s="86">
        <f t="shared" si="5"/>
        <v>5950000</v>
      </c>
    </row>
    <row r="143" spans="1:8" ht="23.25" customHeight="1" x14ac:dyDescent="0.3">
      <c r="A143" s="86">
        <v>137</v>
      </c>
      <c r="B143" s="86" t="s">
        <v>548</v>
      </c>
      <c r="C143" s="86" t="s">
        <v>1386</v>
      </c>
      <c r="D143" s="86">
        <v>5</v>
      </c>
      <c r="E143" s="86">
        <v>700</v>
      </c>
      <c r="F143" s="86">
        <f t="shared" si="4"/>
        <v>3500</v>
      </c>
      <c r="G143" s="86">
        <v>850</v>
      </c>
      <c r="H143" s="86">
        <f t="shared" si="5"/>
        <v>2975000</v>
      </c>
    </row>
    <row r="144" spans="1:8" ht="23.25" customHeight="1" x14ac:dyDescent="0.3">
      <c r="A144" s="86">
        <v>138</v>
      </c>
      <c r="B144" s="86" t="s">
        <v>550</v>
      </c>
      <c r="C144" s="86" t="s">
        <v>1386</v>
      </c>
      <c r="D144" s="86">
        <v>5</v>
      </c>
      <c r="E144" s="86">
        <v>700</v>
      </c>
      <c r="F144" s="86">
        <f t="shared" si="4"/>
        <v>3500</v>
      </c>
      <c r="G144" s="86">
        <v>850</v>
      </c>
      <c r="H144" s="86">
        <f t="shared" si="5"/>
        <v>2975000</v>
      </c>
    </row>
    <row r="145" spans="1:8" ht="23.25" customHeight="1" x14ac:dyDescent="0.3">
      <c r="A145" s="86">
        <v>139</v>
      </c>
      <c r="B145" s="86" t="s">
        <v>552</v>
      </c>
      <c r="C145" s="86" t="s">
        <v>1386</v>
      </c>
      <c r="D145" s="86">
        <v>8</v>
      </c>
      <c r="E145" s="86">
        <v>700</v>
      </c>
      <c r="F145" s="86">
        <f t="shared" si="4"/>
        <v>5600</v>
      </c>
      <c r="G145" s="86">
        <v>850</v>
      </c>
      <c r="H145" s="86">
        <f t="shared" si="5"/>
        <v>4760000</v>
      </c>
    </row>
    <row r="146" spans="1:8" ht="23.25" customHeight="1" x14ac:dyDescent="0.3">
      <c r="A146" s="86">
        <v>140</v>
      </c>
      <c r="B146" s="86" t="s">
        <v>553</v>
      </c>
      <c r="C146" s="86" t="s">
        <v>1386</v>
      </c>
      <c r="D146" s="86">
        <v>6.2</v>
      </c>
      <c r="E146" s="86">
        <v>700</v>
      </c>
      <c r="F146" s="86">
        <f t="shared" si="4"/>
        <v>4340</v>
      </c>
      <c r="G146" s="86">
        <v>850</v>
      </c>
      <c r="H146" s="86">
        <f t="shared" si="5"/>
        <v>3689000</v>
      </c>
    </row>
    <row r="147" spans="1:8" ht="23.25" customHeight="1" x14ac:dyDescent="0.3">
      <c r="A147" s="86">
        <v>141</v>
      </c>
      <c r="B147" s="86" t="s">
        <v>565</v>
      </c>
      <c r="C147" s="86" t="s">
        <v>1386</v>
      </c>
      <c r="D147" s="86">
        <v>5</v>
      </c>
      <c r="E147" s="86">
        <v>700</v>
      </c>
      <c r="F147" s="86">
        <f t="shared" si="4"/>
        <v>3500</v>
      </c>
      <c r="G147" s="86">
        <v>850</v>
      </c>
      <c r="H147" s="86">
        <f t="shared" si="5"/>
        <v>2975000</v>
      </c>
    </row>
    <row r="148" spans="1:8" ht="23.25" customHeight="1" x14ac:dyDescent="0.3">
      <c r="A148" s="86">
        <v>142</v>
      </c>
      <c r="B148" s="86" t="s">
        <v>571</v>
      </c>
      <c r="C148" s="86" t="s">
        <v>1386</v>
      </c>
      <c r="D148" s="86">
        <v>20</v>
      </c>
      <c r="E148" s="86">
        <v>700</v>
      </c>
      <c r="F148" s="86">
        <f t="shared" si="4"/>
        <v>14000</v>
      </c>
      <c r="G148" s="86">
        <v>850</v>
      </c>
      <c r="H148" s="86">
        <f t="shared" si="5"/>
        <v>11900000</v>
      </c>
    </row>
    <row r="149" spans="1:8" ht="23.25" customHeight="1" x14ac:dyDescent="0.3">
      <c r="A149" s="86">
        <v>143</v>
      </c>
      <c r="B149" s="86" t="s">
        <v>572</v>
      </c>
      <c r="C149" s="86" t="s">
        <v>1386</v>
      </c>
      <c r="D149" s="86">
        <v>6</v>
      </c>
      <c r="E149" s="86">
        <v>700</v>
      </c>
      <c r="F149" s="86">
        <f t="shared" si="4"/>
        <v>4200</v>
      </c>
      <c r="G149" s="86">
        <v>850</v>
      </c>
      <c r="H149" s="86">
        <f t="shared" si="5"/>
        <v>3570000</v>
      </c>
    </row>
    <row r="150" spans="1:8" ht="23.25" customHeight="1" x14ac:dyDescent="0.3">
      <c r="A150" s="86">
        <v>144</v>
      </c>
      <c r="B150" s="86" t="s">
        <v>575</v>
      </c>
      <c r="C150" s="86" t="s">
        <v>1386</v>
      </c>
      <c r="D150" s="86">
        <v>6</v>
      </c>
      <c r="E150" s="86">
        <v>700</v>
      </c>
      <c r="F150" s="86">
        <f t="shared" si="4"/>
        <v>4200</v>
      </c>
      <c r="G150" s="86">
        <v>850</v>
      </c>
      <c r="H150" s="86">
        <f t="shared" si="5"/>
        <v>3570000</v>
      </c>
    </row>
    <row r="151" spans="1:8" ht="23.25" customHeight="1" x14ac:dyDescent="0.3">
      <c r="A151" s="86">
        <v>145</v>
      </c>
      <c r="B151" s="86" t="s">
        <v>578</v>
      </c>
      <c r="C151" s="86" t="s">
        <v>1386</v>
      </c>
      <c r="D151" s="86">
        <v>4.5</v>
      </c>
      <c r="E151" s="86">
        <v>700</v>
      </c>
      <c r="F151" s="86">
        <f t="shared" si="4"/>
        <v>3150</v>
      </c>
      <c r="G151" s="86">
        <v>850</v>
      </c>
      <c r="H151" s="86">
        <f t="shared" si="5"/>
        <v>2677500</v>
      </c>
    </row>
    <row r="152" spans="1:8" ht="23.25" customHeight="1" x14ac:dyDescent="0.3">
      <c r="A152" s="86">
        <v>146</v>
      </c>
      <c r="B152" s="86" t="s">
        <v>582</v>
      </c>
      <c r="C152" s="86" t="s">
        <v>1386</v>
      </c>
      <c r="D152" s="86">
        <v>12</v>
      </c>
      <c r="E152" s="86">
        <v>700</v>
      </c>
      <c r="F152" s="86">
        <f t="shared" si="4"/>
        <v>8400</v>
      </c>
      <c r="G152" s="86">
        <v>850</v>
      </c>
      <c r="H152" s="86">
        <f t="shared" si="5"/>
        <v>7140000</v>
      </c>
    </row>
    <row r="153" spans="1:8" ht="23.25" customHeight="1" x14ac:dyDescent="0.3">
      <c r="A153" s="86">
        <v>147</v>
      </c>
      <c r="B153" s="86" t="s">
        <v>597</v>
      </c>
      <c r="C153" s="86" t="s">
        <v>1386</v>
      </c>
      <c r="D153" s="86">
        <v>6</v>
      </c>
      <c r="E153" s="86">
        <v>700</v>
      </c>
      <c r="F153" s="86">
        <f t="shared" si="4"/>
        <v>4200</v>
      </c>
      <c r="G153" s="86">
        <v>850</v>
      </c>
      <c r="H153" s="86">
        <f t="shared" si="5"/>
        <v>3570000</v>
      </c>
    </row>
    <row r="154" spans="1:8" ht="23.25" customHeight="1" x14ac:dyDescent="0.3">
      <c r="A154" s="86">
        <v>148</v>
      </c>
      <c r="B154" s="86" t="s">
        <v>468</v>
      </c>
      <c r="C154" s="86" t="s">
        <v>1386</v>
      </c>
      <c r="D154" s="86">
        <v>11</v>
      </c>
      <c r="E154" s="86">
        <v>700</v>
      </c>
      <c r="F154" s="86">
        <f t="shared" si="4"/>
        <v>7700</v>
      </c>
      <c r="G154" s="86">
        <v>850</v>
      </c>
      <c r="H154" s="86">
        <f t="shared" si="5"/>
        <v>6545000</v>
      </c>
    </row>
    <row r="155" spans="1:8" ht="23.25" customHeight="1" x14ac:dyDescent="0.3">
      <c r="A155" s="86">
        <v>149</v>
      </c>
      <c r="B155" s="86" t="s">
        <v>599</v>
      </c>
      <c r="C155" s="86" t="s">
        <v>1386</v>
      </c>
      <c r="D155" s="86">
        <v>19</v>
      </c>
      <c r="E155" s="86">
        <v>700</v>
      </c>
      <c r="F155" s="86">
        <f t="shared" si="4"/>
        <v>13300</v>
      </c>
      <c r="G155" s="86">
        <v>850</v>
      </c>
      <c r="H155" s="86">
        <f t="shared" si="5"/>
        <v>11305000</v>
      </c>
    </row>
    <row r="156" spans="1:8" ht="23.25" customHeight="1" x14ac:dyDescent="0.3">
      <c r="A156" s="86">
        <v>150</v>
      </c>
      <c r="B156" s="86" t="s">
        <v>603</v>
      </c>
      <c r="C156" s="86" t="s">
        <v>1386</v>
      </c>
      <c r="D156" s="86">
        <v>5.6</v>
      </c>
      <c r="E156" s="86">
        <v>700</v>
      </c>
      <c r="F156" s="86">
        <f t="shared" si="4"/>
        <v>3919.9999999999995</v>
      </c>
      <c r="G156" s="86">
        <v>850</v>
      </c>
      <c r="H156" s="86">
        <f t="shared" si="5"/>
        <v>3331999.9999999995</v>
      </c>
    </row>
    <row r="157" spans="1:8" ht="23.25" customHeight="1" x14ac:dyDescent="0.3">
      <c r="A157" s="86">
        <v>151</v>
      </c>
      <c r="B157" s="86" t="s">
        <v>606</v>
      </c>
      <c r="C157" s="86" t="s">
        <v>1386</v>
      </c>
      <c r="D157" s="86">
        <v>10</v>
      </c>
      <c r="E157" s="86">
        <v>700</v>
      </c>
      <c r="F157" s="86">
        <f t="shared" si="4"/>
        <v>7000</v>
      </c>
      <c r="G157" s="86">
        <v>850</v>
      </c>
      <c r="H157" s="86">
        <f t="shared" si="5"/>
        <v>5950000</v>
      </c>
    </row>
    <row r="158" spans="1:8" ht="23.25" customHeight="1" x14ac:dyDescent="0.3">
      <c r="A158" s="86">
        <v>152</v>
      </c>
      <c r="B158" s="86" t="s">
        <v>607</v>
      </c>
      <c r="C158" s="86" t="s">
        <v>1386</v>
      </c>
      <c r="D158" s="86">
        <v>5</v>
      </c>
      <c r="E158" s="86">
        <v>700</v>
      </c>
      <c r="F158" s="86">
        <f t="shared" si="4"/>
        <v>3500</v>
      </c>
      <c r="G158" s="86">
        <v>850</v>
      </c>
      <c r="H158" s="86">
        <f t="shared" si="5"/>
        <v>2975000</v>
      </c>
    </row>
    <row r="159" spans="1:8" ht="23.25" customHeight="1" x14ac:dyDescent="0.3">
      <c r="A159" s="86">
        <v>153</v>
      </c>
      <c r="B159" s="86" t="s">
        <v>619</v>
      </c>
      <c r="C159" s="86" t="s">
        <v>1386</v>
      </c>
      <c r="D159" s="86">
        <v>7</v>
      </c>
      <c r="E159" s="86">
        <v>700</v>
      </c>
      <c r="F159" s="86">
        <f t="shared" si="4"/>
        <v>4900</v>
      </c>
      <c r="G159" s="86">
        <v>850</v>
      </c>
      <c r="H159" s="86">
        <f t="shared" si="5"/>
        <v>4165000</v>
      </c>
    </row>
    <row r="160" spans="1:8" ht="23.25" customHeight="1" x14ac:dyDescent="0.3">
      <c r="A160" s="86">
        <v>154</v>
      </c>
      <c r="B160" s="86" t="s">
        <v>628</v>
      </c>
      <c r="C160" s="86" t="s">
        <v>1386</v>
      </c>
      <c r="D160" s="86">
        <v>16.2</v>
      </c>
      <c r="E160" s="86">
        <v>700</v>
      </c>
      <c r="F160" s="86">
        <f t="shared" si="4"/>
        <v>11340</v>
      </c>
      <c r="G160" s="86">
        <v>850</v>
      </c>
      <c r="H160" s="86">
        <f t="shared" si="5"/>
        <v>9639000</v>
      </c>
    </row>
    <row r="161" spans="1:8" ht="23.25" customHeight="1" x14ac:dyDescent="0.3">
      <c r="A161" s="86">
        <v>155</v>
      </c>
      <c r="B161" s="86" t="s">
        <v>630</v>
      </c>
      <c r="C161" s="86" t="s">
        <v>1386</v>
      </c>
      <c r="D161" s="86">
        <v>10</v>
      </c>
      <c r="E161" s="86">
        <v>700</v>
      </c>
      <c r="F161" s="86">
        <f t="shared" si="4"/>
        <v>7000</v>
      </c>
      <c r="G161" s="86">
        <v>850</v>
      </c>
      <c r="H161" s="86">
        <f t="shared" si="5"/>
        <v>5950000</v>
      </c>
    </row>
    <row r="162" spans="1:8" s="84" customFormat="1" ht="23.25" customHeight="1" x14ac:dyDescent="0.3">
      <c r="A162" s="86">
        <v>156</v>
      </c>
      <c r="B162" s="87" t="s">
        <v>634</v>
      </c>
      <c r="C162" s="86" t="s">
        <v>1386</v>
      </c>
      <c r="D162" s="87">
        <v>7.8</v>
      </c>
      <c r="E162" s="86">
        <v>700</v>
      </c>
      <c r="F162" s="86">
        <f t="shared" si="4"/>
        <v>5460</v>
      </c>
      <c r="G162" s="86">
        <v>850</v>
      </c>
      <c r="H162" s="86">
        <f t="shared" si="5"/>
        <v>4641000</v>
      </c>
    </row>
    <row r="163" spans="1:8" ht="23.25" customHeight="1" x14ac:dyDescent="0.3">
      <c r="A163" s="86">
        <v>157</v>
      </c>
      <c r="B163" s="86" t="s">
        <v>799</v>
      </c>
      <c r="C163" s="86" t="s">
        <v>1386</v>
      </c>
      <c r="D163" s="86">
        <v>7</v>
      </c>
      <c r="E163" s="86">
        <v>700</v>
      </c>
      <c r="F163" s="86">
        <f t="shared" si="4"/>
        <v>4900</v>
      </c>
      <c r="G163" s="86">
        <v>850</v>
      </c>
      <c r="H163" s="86">
        <f t="shared" si="5"/>
        <v>4165000</v>
      </c>
    </row>
    <row r="164" spans="1:8" ht="23.25" customHeight="1" x14ac:dyDescent="0.3">
      <c r="A164" s="86">
        <v>158</v>
      </c>
      <c r="B164" s="86" t="s">
        <v>801</v>
      </c>
      <c r="C164" s="86" t="s">
        <v>1386</v>
      </c>
      <c r="D164" s="86">
        <v>10</v>
      </c>
      <c r="E164" s="86">
        <v>700</v>
      </c>
      <c r="F164" s="86">
        <f t="shared" si="4"/>
        <v>7000</v>
      </c>
      <c r="G164" s="86">
        <v>850</v>
      </c>
      <c r="H164" s="86">
        <f t="shared" si="5"/>
        <v>5950000</v>
      </c>
    </row>
    <row r="165" spans="1:8" ht="23.25" customHeight="1" x14ac:dyDescent="0.3">
      <c r="A165" s="86"/>
      <c r="B165" s="86"/>
      <c r="C165" s="86"/>
      <c r="D165" s="86">
        <f>SUM(D7:D164)</f>
        <v>1247.1200000000001</v>
      </c>
      <c r="E165" s="86"/>
      <c r="F165" s="86"/>
      <c r="G165" s="86"/>
      <c r="H165" s="86">
        <f>SUM(H7:H164)</f>
        <v>742036400</v>
      </c>
    </row>
    <row r="166" spans="1:8" ht="23.25" customHeight="1" x14ac:dyDescent="0.3"/>
    <row r="167" spans="1:8" ht="23.25" customHeight="1" x14ac:dyDescent="0.3"/>
    <row r="168" spans="1:8" ht="23.25" customHeight="1" x14ac:dyDescent="0.3"/>
    <row r="169" spans="1:8" ht="23.25" customHeight="1" x14ac:dyDescent="0.3"/>
    <row r="170" spans="1:8" ht="23.25" customHeight="1" x14ac:dyDescent="0.3"/>
    <row r="171" spans="1:8" ht="23.25" customHeight="1" x14ac:dyDescent="0.3"/>
    <row r="172" spans="1:8" ht="23.25" customHeight="1" x14ac:dyDescent="0.3"/>
    <row r="173" spans="1:8" ht="23.25" customHeight="1" x14ac:dyDescent="0.3"/>
    <row r="174" spans="1:8" ht="23.25" customHeight="1" x14ac:dyDescent="0.3"/>
    <row r="175" spans="1:8" ht="23.25" customHeight="1" x14ac:dyDescent="0.3"/>
    <row r="176" spans="1:8" ht="23.25" customHeight="1" x14ac:dyDescent="0.3"/>
    <row r="177" ht="23.25" customHeight="1" x14ac:dyDescent="0.3"/>
    <row r="178" ht="23.25" customHeight="1" x14ac:dyDescent="0.3"/>
    <row r="179" ht="23.25" customHeight="1" x14ac:dyDescent="0.3"/>
    <row r="180" ht="23.25" customHeight="1" x14ac:dyDescent="0.3"/>
    <row r="181" ht="23.25" customHeight="1" x14ac:dyDescent="0.3"/>
    <row r="182" ht="23.25" customHeight="1" x14ac:dyDescent="0.3"/>
    <row r="183" ht="23.25" customHeight="1" x14ac:dyDescent="0.3"/>
    <row r="184" ht="23.25" customHeight="1" x14ac:dyDescent="0.3"/>
    <row r="185" ht="23.25" customHeight="1" x14ac:dyDescent="0.3"/>
    <row r="186" ht="23.25" customHeight="1" x14ac:dyDescent="0.3"/>
    <row r="187" ht="23.25" customHeight="1" x14ac:dyDescent="0.3"/>
    <row r="188" ht="23.25" customHeight="1" x14ac:dyDescent="0.3"/>
    <row r="189" ht="23.25" customHeight="1" x14ac:dyDescent="0.3"/>
    <row r="190" ht="23.25" customHeight="1" x14ac:dyDescent="0.3"/>
    <row r="191" ht="23.25" customHeight="1" x14ac:dyDescent="0.3"/>
    <row r="192" ht="23.25" customHeight="1" x14ac:dyDescent="0.3"/>
    <row r="193" ht="23.25" customHeight="1" x14ac:dyDescent="0.3"/>
    <row r="194" ht="23.25" customHeight="1" x14ac:dyDescent="0.3"/>
    <row r="195" ht="23.25" customHeight="1" x14ac:dyDescent="0.3"/>
    <row r="196" ht="23.25" customHeight="1" x14ac:dyDescent="0.3"/>
    <row r="197" ht="23.25" customHeight="1" x14ac:dyDescent="0.3"/>
    <row r="198" ht="23.25" customHeight="1" x14ac:dyDescent="0.3"/>
    <row r="199" ht="23.25" customHeight="1" x14ac:dyDescent="0.3"/>
    <row r="200" ht="23.25" customHeight="1" x14ac:dyDescent="0.3"/>
    <row r="201" ht="23.25" customHeight="1" x14ac:dyDescent="0.3"/>
    <row r="202" ht="23.25" customHeight="1" x14ac:dyDescent="0.3"/>
    <row r="203" ht="23.25" customHeight="1" x14ac:dyDescent="0.3"/>
    <row r="204" ht="23.25" customHeight="1" x14ac:dyDescent="0.3"/>
    <row r="205" ht="23.25" customHeight="1" x14ac:dyDescent="0.3"/>
    <row r="206" ht="23.25" customHeight="1" x14ac:dyDescent="0.3"/>
    <row r="207" ht="23.25" customHeight="1" x14ac:dyDescent="0.3"/>
    <row r="208" ht="23.25" customHeight="1" x14ac:dyDescent="0.3"/>
    <row r="209" ht="23.25" customHeight="1" x14ac:dyDescent="0.3"/>
    <row r="210" ht="23.25" customHeight="1" x14ac:dyDescent="0.3"/>
    <row r="211" ht="23.25" customHeight="1" x14ac:dyDescent="0.3"/>
    <row r="212" ht="23.25" customHeight="1" x14ac:dyDescent="0.3"/>
    <row r="213" ht="23.25" customHeight="1" x14ac:dyDescent="0.3"/>
    <row r="214" ht="23.25" customHeight="1" x14ac:dyDescent="0.3"/>
    <row r="215" ht="23.25" customHeight="1" x14ac:dyDescent="0.3"/>
    <row r="216" ht="23.25" customHeight="1" x14ac:dyDescent="0.3"/>
    <row r="217" ht="23.25" customHeight="1" x14ac:dyDescent="0.3"/>
    <row r="218" ht="23.25" customHeight="1" x14ac:dyDescent="0.3"/>
    <row r="219" ht="23.25" customHeight="1" x14ac:dyDescent="0.3"/>
    <row r="220" ht="23.25" customHeight="1" x14ac:dyDescent="0.3"/>
    <row r="221" ht="23.25" customHeight="1" x14ac:dyDescent="0.3"/>
    <row r="222" ht="23.25" customHeight="1" x14ac:dyDescent="0.3"/>
    <row r="223" ht="23.25" customHeight="1" x14ac:dyDescent="0.3"/>
    <row r="224" ht="23.25" customHeight="1" x14ac:dyDescent="0.3"/>
    <row r="225" ht="23.25" customHeight="1" x14ac:dyDescent="0.3"/>
    <row r="226" ht="23.25" customHeight="1" x14ac:dyDescent="0.3"/>
    <row r="227" ht="23.25" customHeight="1" x14ac:dyDescent="0.3"/>
    <row r="228" ht="23.25" customHeight="1" x14ac:dyDescent="0.3"/>
    <row r="229" ht="23.25" customHeight="1" x14ac:dyDescent="0.3"/>
    <row r="230" ht="23.25" customHeight="1" x14ac:dyDescent="0.3"/>
    <row r="231" ht="23.25" customHeight="1" x14ac:dyDescent="0.3"/>
    <row r="232" ht="23.25" customHeight="1" x14ac:dyDescent="0.3"/>
    <row r="233" ht="23.25" customHeight="1" x14ac:dyDescent="0.3"/>
    <row r="234" ht="23.25" customHeight="1" x14ac:dyDescent="0.3"/>
    <row r="235" ht="23.25" customHeight="1" x14ac:dyDescent="0.3"/>
    <row r="236" ht="23.25" customHeight="1" x14ac:dyDescent="0.3"/>
    <row r="237" ht="23.25" customHeight="1" x14ac:dyDescent="0.3"/>
    <row r="238" ht="23.25" customHeight="1" x14ac:dyDescent="0.3"/>
    <row r="239" ht="23.25" customHeight="1" x14ac:dyDescent="0.3"/>
    <row r="240" ht="23.25" customHeight="1" x14ac:dyDescent="0.3"/>
    <row r="241" ht="23.25" customHeight="1" x14ac:dyDescent="0.3"/>
    <row r="242" ht="23.25" customHeight="1" x14ac:dyDescent="0.3"/>
    <row r="243" ht="23.25" customHeight="1" x14ac:dyDescent="0.3"/>
    <row r="244" ht="23.25" customHeight="1" x14ac:dyDescent="0.3"/>
    <row r="245" ht="23.25" customHeight="1" x14ac:dyDescent="0.3"/>
    <row r="246" ht="23.25" customHeight="1" x14ac:dyDescent="0.3"/>
    <row r="247" ht="23.25" customHeight="1" x14ac:dyDescent="0.3"/>
    <row r="1048497" s="82" customFormat="1" x14ac:dyDescent="0.3"/>
    <row r="1048498" s="82" customFormat="1" x14ac:dyDescent="0.3"/>
    <row r="1048499" s="82" customFormat="1" x14ac:dyDescent="0.3"/>
    <row r="1048500" s="82" customFormat="1" x14ac:dyDescent="0.3"/>
    <row r="1048501" s="82" customFormat="1" x14ac:dyDescent="0.3"/>
    <row r="1048502" s="82" customFormat="1" x14ac:dyDescent="0.3"/>
    <row r="1048503" s="82" customFormat="1" x14ac:dyDescent="0.3"/>
    <row r="1048504" s="82" customFormat="1" x14ac:dyDescent="0.3"/>
    <row r="1048505" s="82" customFormat="1" x14ac:dyDescent="0.3"/>
    <row r="1048506" s="82" customFormat="1" x14ac:dyDescent="0.3"/>
    <row r="1048507" s="82" customFormat="1" x14ac:dyDescent="0.3"/>
    <row r="1048508" s="82" customFormat="1" x14ac:dyDescent="0.3"/>
    <row r="1048509" s="82" customFormat="1" x14ac:dyDescent="0.3"/>
    <row r="1048510" s="82" customFormat="1" x14ac:dyDescent="0.3"/>
    <row r="1048511" s="82" customFormat="1" x14ac:dyDescent="0.3"/>
    <row r="1048512" s="82" customFormat="1" x14ac:dyDescent="0.3"/>
    <row r="1048513" s="82" customFormat="1" x14ac:dyDescent="0.3"/>
    <row r="1048514" s="82" customFormat="1" x14ac:dyDescent="0.3"/>
    <row r="1048515" s="82" customFormat="1" x14ac:dyDescent="0.3"/>
    <row r="1048516" s="82" customFormat="1" x14ac:dyDescent="0.3"/>
    <row r="1048517" s="82" customFormat="1" x14ac:dyDescent="0.3"/>
    <row r="1048518" s="82" customFormat="1" x14ac:dyDescent="0.3"/>
    <row r="1048519" s="82" customFormat="1" x14ac:dyDescent="0.3"/>
    <row r="1048520" s="82" customFormat="1" x14ac:dyDescent="0.3"/>
    <row r="1048521" s="82" customFormat="1" x14ac:dyDescent="0.3"/>
    <row r="1048522" s="82" customFormat="1" x14ac:dyDescent="0.3"/>
    <row r="1048523" s="82" customFormat="1" x14ac:dyDescent="0.3"/>
    <row r="1048524" s="82" customFormat="1" x14ac:dyDescent="0.3"/>
    <row r="1048525" s="82" customFormat="1" x14ac:dyDescent="0.3"/>
    <row r="1048526" s="82" customFormat="1" x14ac:dyDescent="0.3"/>
    <row r="1048527" s="82" customFormat="1" x14ac:dyDescent="0.3"/>
    <row r="1048528" s="82" customFormat="1" x14ac:dyDescent="0.3"/>
    <row r="1048529" s="82" customFormat="1" x14ac:dyDescent="0.3"/>
    <row r="1048530" s="82" customFormat="1" x14ac:dyDescent="0.3"/>
    <row r="1048531" s="82" customFormat="1" x14ac:dyDescent="0.3"/>
    <row r="1048532" s="82" customFormat="1" x14ac:dyDescent="0.3"/>
    <row r="1048533" s="82" customFormat="1" x14ac:dyDescent="0.3"/>
    <row r="1048534" s="82" customFormat="1" x14ac:dyDescent="0.3"/>
    <row r="1048535" s="82" customFormat="1" x14ac:dyDescent="0.3"/>
    <row r="1048536" s="82" customFormat="1" x14ac:dyDescent="0.3"/>
    <row r="1048537" s="82" customFormat="1" x14ac:dyDescent="0.3"/>
    <row r="1048538" s="82" customFormat="1" x14ac:dyDescent="0.3"/>
    <row r="1048539" s="82" customFormat="1" x14ac:dyDescent="0.3"/>
    <row r="1048540" s="82" customFormat="1" x14ac:dyDescent="0.3"/>
    <row r="1048541" s="82" customFormat="1" x14ac:dyDescent="0.3"/>
    <row r="1048542" s="82" customFormat="1" x14ac:dyDescent="0.3"/>
    <row r="1048543" s="82" customFormat="1" x14ac:dyDescent="0.3"/>
    <row r="1048544" s="82" customFormat="1" x14ac:dyDescent="0.3"/>
  </sheetData>
  <mergeCells count="6">
    <mergeCell ref="A4:G4"/>
    <mergeCell ref="A5:G5"/>
    <mergeCell ref="A1:B1"/>
    <mergeCell ref="A2:B2"/>
    <mergeCell ref="D1:G1"/>
    <mergeCell ref="D2:G2"/>
  </mergeCells>
  <pageMargins left="0.2" right="0.28000000000000003" top="0.45" bottom="0.47"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4</vt:i4>
      </vt:variant>
    </vt:vector>
  </HeadingPairs>
  <TitlesOfParts>
    <vt:vector size="23" baseType="lpstr">
      <vt:lpstr>Cay LN ke khai</vt:lpstr>
      <vt:lpstr>PHU LUC I. TH cay trong </vt:lpstr>
      <vt:lpstr>PL II. CAY LAM NGHIEP</vt:lpstr>
      <vt:lpstr>TH cay trong</vt:lpstr>
      <vt:lpstr>HOAĐÔNG</vt:lpstr>
      <vt:lpstr>HOA TRUNG</vt:lpstr>
      <vt:lpstr>HOA TÂN</vt:lpstr>
      <vt:lpstr>Hoa Thang</vt:lpstr>
      <vt:lpstr>HOA TIẾN</vt:lpstr>
      <vt:lpstr>HOA SƠN</vt:lpstr>
      <vt:lpstr>XUÂN THỌ</vt:lpstr>
      <vt:lpstr>TẤN SƠN</vt:lpstr>
      <vt:lpstr>ĐÔNG VĂN</vt:lpstr>
      <vt:lpstr>TÂN THẮNG</vt:lpstr>
      <vt:lpstr>XUÂN DỤC</vt:lpstr>
      <vt:lpstr>TRUNG ĐỨC</vt:lpstr>
      <vt:lpstr>TRƯỜNG LẠC</vt:lpstr>
      <vt:lpstr>TRUNG THƯỢNG</vt:lpstr>
      <vt:lpstr>DS 5 HA</vt:lpstr>
      <vt:lpstr>'Cay LN ke khai'!chuong_pl_2_name</vt:lpstr>
      <vt:lpstr>'PL II. CAY LAM NGHIEP'!chuong_pl_2_name</vt:lpstr>
      <vt:lpstr>HOAĐÔNG!Print_Titles</vt:lpstr>
      <vt:lpstr>'PHU LUC I. TH cay trong '!Print_Titles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 Tinh Chau A</dc:creator>
  <cp:lastModifiedBy>Administrator</cp:lastModifiedBy>
  <cp:lastPrinted>2026-07-30T09:40:25Z</cp:lastPrinted>
  <dcterms:created xsi:type="dcterms:W3CDTF">2025-08-27T01:20:17Z</dcterms:created>
  <dcterms:modified xsi:type="dcterms:W3CDTF">2026-07-30T09:42:26Z</dcterms:modified>
</cp:coreProperties>
</file>